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9810" activeTab="2"/>
  </bookViews>
  <sheets>
    <sheet name="stevia" sheetId="1" r:id="rId1"/>
    <sheet name="sidat" sheetId="2" r:id="rId2"/>
    <sheet name="Rekap" sheetId="3" r:id="rId3"/>
  </sheets>
  <definedNames>
    <definedName name="_xlnm.Print_Area" localSheetId="0">'stevia'!$A$1:$O$39</definedName>
  </definedNames>
  <calcPr fullCalcOnLoad="1"/>
</workbook>
</file>

<file path=xl/sharedStrings.xml><?xml version="1.0" encoding="utf-8"?>
<sst xmlns="http://schemas.openxmlformats.org/spreadsheetml/2006/main" count="191" uniqueCount="81">
  <si>
    <t>No</t>
  </si>
  <si>
    <t>Uraian Biaya-Manfaat Ekonomi Kegiatan</t>
  </si>
  <si>
    <t>Periode (bulan)</t>
  </si>
  <si>
    <t>I</t>
  </si>
  <si>
    <t>Uraian Biaya Dana Alih Teknologi</t>
  </si>
  <si>
    <t>1. Disk Granulator Fertilizer Machine</t>
  </si>
  <si>
    <t>Akumulasi</t>
  </si>
  <si>
    <t>(dalam ribuan rupiah)</t>
  </si>
  <si>
    <t>2. Sewa lahan tanam stevia dan cincau</t>
  </si>
  <si>
    <t>3. Manajemen Fee</t>
  </si>
  <si>
    <t>-</t>
  </si>
  <si>
    <t xml:space="preserve">   a. Bantuan teknik dan managemen</t>
  </si>
  <si>
    <t>4. Biaya bahan baku/pembantu</t>
  </si>
  <si>
    <t xml:space="preserve">5. Biaya tenaga kerja </t>
  </si>
  <si>
    <t>6. Biaya lain</t>
  </si>
  <si>
    <t>Total Pengeluaran</t>
  </si>
  <si>
    <t>(I.3, I.4, I.5, I.6, II &amp; III)</t>
  </si>
  <si>
    <t xml:space="preserve">   b. Bunga dana alih teknologi</t>
  </si>
  <si>
    <t>II</t>
  </si>
  <si>
    <t>Penjualan Kotor</t>
  </si>
  <si>
    <t>III</t>
  </si>
  <si>
    <t>Laba Kotor</t>
  </si>
  <si>
    <t>ANALISIS KELAYAKAN USAHA</t>
  </si>
  <si>
    <t>Tabel 2. Sumber Dana : Laba kotor bulan ke 3,4,5 dan 6 pada tabel 1</t>
  </si>
  <si>
    <t xml:space="preserve">   c. Penyusutan/angsuran pengambilan </t>
  </si>
  <si>
    <t xml:space="preserve">       dana alih teknologi</t>
  </si>
  <si>
    <t xml:space="preserve">      dana alih teknologi</t>
  </si>
  <si>
    <t>Program</t>
  </si>
  <si>
    <t>Aktifitas</t>
  </si>
  <si>
    <t>Kegiatan</t>
  </si>
  <si>
    <t>Penyusunan Rencana Induk Pengembangan Destinasi Pariwisata Berbasis Model CBT</t>
  </si>
  <si>
    <t>II. PENGEMBANGAN PARIWISATA MINAT KHUSUS (SPECIAL INTEREST TOURISM) DI  KABUPATEN KARANGANYAR, SRAGEN, NGAWI,  DAN MAGETAN</t>
  </si>
  <si>
    <t>Pengembangan Agrowisata Berbasis Tanaman Hortikultura, Biofarmaka dan Unggulan Lokal</t>
  </si>
  <si>
    <t>Collecting data dan informasi dari Program I dan II</t>
  </si>
  <si>
    <t>Perancangan desain management data base Program I dan II</t>
  </si>
  <si>
    <t>Sikronisasi Sitem Informasi Management destination dengan sistem informasi komoditas</t>
  </si>
  <si>
    <t>Penguatan kerjasama</t>
  </si>
  <si>
    <t>Investasi</t>
  </si>
  <si>
    <t>Income</t>
  </si>
  <si>
    <t>Penguatan SIMPAR Terpadu</t>
  </si>
  <si>
    <t>Promosi paket wisata</t>
  </si>
  <si>
    <t>Maintenance dan updating data promosi pada SIMPAR Terpadu</t>
  </si>
  <si>
    <r>
      <t>Pembuatan Sistem Informasi Kepariwisataan Daerah Berbasis Model</t>
    </r>
    <r>
      <rPr>
        <i/>
        <sz val="10"/>
        <rFont val="Times New Roman"/>
        <family val="1"/>
      </rPr>
      <t xml:space="preserve"> Integrated ICT</t>
    </r>
  </si>
  <si>
    <r>
      <t xml:space="preserve">Pembuatan Sistem Promosi Pariwisata Berbasis Model </t>
    </r>
    <r>
      <rPr>
        <i/>
        <sz val="10"/>
        <rFont val="Times New Roman"/>
        <family val="1"/>
      </rPr>
      <t>Integrated ICT</t>
    </r>
  </si>
  <si>
    <t>Pengembangan Pariwisata Perdesaan Berbasis Model EST</t>
  </si>
  <si>
    <t xml:space="preserve">Penyusunan DED Daya Tarik Wisata </t>
  </si>
  <si>
    <r>
      <t xml:space="preserve">Pembuatan </t>
    </r>
    <r>
      <rPr>
        <i/>
        <sz val="10"/>
        <rFont val="Times New Roman"/>
        <family val="1"/>
      </rPr>
      <t>Site Plan</t>
    </r>
    <r>
      <rPr>
        <sz val="10"/>
        <rFont val="Times New Roman"/>
        <family val="1"/>
      </rPr>
      <t xml:space="preserve"> Kawasan Wisata</t>
    </r>
  </si>
  <si>
    <t>Penyusunan Rencana Induk Pembangunan Kepariwisataan (RIPKA) Kab. Sragen</t>
  </si>
  <si>
    <t>Pengembangan Pariwisata Budaya Berbasis Potensi Keunikan Lokal</t>
  </si>
  <si>
    <t xml:space="preserve">Training stakeholders pariwisata </t>
  </si>
  <si>
    <t>Th 1</t>
  </si>
  <si>
    <t>Th 2</t>
  </si>
  <si>
    <t>Th 3</t>
  </si>
  <si>
    <t>Business Plan</t>
  </si>
  <si>
    <r>
      <t>I. PENGEMBANGAN PARIWISATA DAERAH BERBASIS MODEL CBT (</t>
    </r>
    <r>
      <rPr>
        <i/>
        <sz val="8"/>
        <rFont val="Times New Roman"/>
        <family val="1"/>
      </rPr>
      <t>COMMUNITY BASED TOURISM</t>
    </r>
    <r>
      <rPr>
        <sz val="8"/>
        <rFont val="Times New Roman"/>
        <family val="1"/>
      </rPr>
      <t>)</t>
    </r>
  </si>
  <si>
    <r>
      <t xml:space="preserve">III. PENGEMBANGAN SISTEM INFORMASI DAN PROMOSI PARIWISATA BERBASIS MODEL </t>
    </r>
    <r>
      <rPr>
        <i/>
        <sz val="8"/>
        <rFont val="Times New Roman"/>
        <family val="1"/>
      </rPr>
      <t>INTEGRATED ICT</t>
    </r>
    <r>
      <rPr>
        <sz val="8"/>
        <rFont val="Times New Roman"/>
        <family val="1"/>
      </rPr>
      <t xml:space="preserve"> DI KABUPATEN KARANGANYAR DAN SRAGEN</t>
    </r>
  </si>
  <si>
    <t>Budidaya Ikan Sidat</t>
  </si>
  <si>
    <t>Penanaman Stevia</t>
  </si>
  <si>
    <t>Uraian</t>
  </si>
  <si>
    <t>Volume</t>
  </si>
  <si>
    <t>Harga Satuan</t>
  </si>
  <si>
    <t>Jumlah</t>
  </si>
  <si>
    <t>Pembuatan kolam</t>
  </si>
  <si>
    <t>Pembelian benih</t>
  </si>
  <si>
    <t>1000 x3</t>
  </si>
  <si>
    <t>Honor Konsultan : Ikan &amp; market</t>
  </si>
  <si>
    <t>2 orang/bulan x 3 tahun</t>
  </si>
  <si>
    <t>Pakan</t>
  </si>
  <si>
    <t>1 paket x 3 tahun</t>
  </si>
  <si>
    <t>Transport</t>
  </si>
  <si>
    <t xml:space="preserve"> Paket/bln x 3 tahun</t>
  </si>
  <si>
    <t>Communication</t>
  </si>
  <si>
    <t>pkt/bln</t>
  </si>
  <si>
    <t>Dokumentasi</t>
  </si>
  <si>
    <t>paket/thn</t>
  </si>
  <si>
    <t>Final Report</t>
  </si>
  <si>
    <t>paket</t>
  </si>
  <si>
    <t>TOTAL</t>
  </si>
  <si>
    <t>Estimasi laba kotor total selama 1 tahun kegiatan = (laba tabel 1, bulan ke 3 s.d 12) + (laba tabel 2, bulan ke 9 s.d 12) = Rp. 49.875.000</t>
  </si>
  <si>
    <t>1. Sewa Lahan</t>
  </si>
  <si>
    <t>2. Pupuk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</si>
</sst>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.00"/>
    <numFmt numFmtId="171" formatCode="_([$Rp-421]* #,##0_);_([$Rp-421]* \(#,##0\);_([$Rp-421]* &quot;-&quot;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41" fontId="2" fillId="0" borderId="0" xfId="43" applyFont="1" applyFill="1" applyBorder="1" applyAlignment="1">
      <alignment/>
    </xf>
    <xf numFmtId="171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3" fontId="2" fillId="0" borderId="0" xfId="42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justify"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7" fillId="25" borderId="0" xfId="0" applyFont="1" applyFill="1" applyAlignment="1">
      <alignment/>
    </xf>
    <xf numFmtId="0" fontId="28" fillId="2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3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/>
    </xf>
    <xf numFmtId="3" fontId="28" fillId="24" borderId="17" xfId="0" applyNumberFormat="1" applyFont="1" applyFill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3" fillId="20" borderId="21" xfId="0" applyFont="1" applyFill="1" applyBorder="1" applyAlignment="1">
      <alignment horizontal="center" vertical="top" wrapText="1"/>
    </xf>
    <xf numFmtId="0" fontId="3" fillId="20" borderId="22" xfId="0" applyFont="1" applyFill="1" applyBorder="1" applyAlignment="1">
      <alignment horizontal="center" vertical="top" wrapText="1"/>
    </xf>
    <xf numFmtId="0" fontId="3" fillId="20" borderId="23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 horizontal="center"/>
    </xf>
    <xf numFmtId="0" fontId="3" fillId="20" borderId="19" xfId="0" applyFont="1" applyFill="1" applyBorder="1" applyAlignment="1">
      <alignment horizontal="center" vertical="top" wrapText="1"/>
    </xf>
    <xf numFmtId="0" fontId="3" fillId="20" borderId="2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90" zoomScaleNormal="90" workbookViewId="0" topLeftCell="C4">
      <selection activeCell="P16" sqref="P16"/>
    </sheetView>
  </sheetViews>
  <sheetFormatPr defaultColWidth="9.140625" defaultRowHeight="12.75"/>
  <cols>
    <col min="1" max="1" width="3.7109375" style="6" customWidth="1"/>
    <col min="2" max="2" width="37.28125" style="6" customWidth="1"/>
    <col min="3" max="3" width="9.28125" style="6" customWidth="1"/>
    <col min="4" max="14" width="7.7109375" style="6" customWidth="1"/>
    <col min="15" max="15" width="14.8515625" style="6" customWidth="1"/>
    <col min="16" max="16" width="12.140625" style="6" bestFit="1" customWidth="1"/>
    <col min="17" max="16384" width="9.140625" style="6" customWidth="1"/>
  </cols>
  <sheetData>
    <row r="1" spans="1:15" ht="15.7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0" customHeight="1">
      <c r="A2" s="24"/>
      <c r="B2" s="24"/>
      <c r="O2" s="10" t="s">
        <v>7</v>
      </c>
    </row>
    <row r="3" spans="1:15" ht="15.75">
      <c r="A3" s="52" t="s">
        <v>0</v>
      </c>
      <c r="B3" s="51" t="s">
        <v>1</v>
      </c>
      <c r="C3" s="52" t="s">
        <v>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7" t="s">
        <v>6</v>
      </c>
    </row>
    <row r="4" spans="1:15" ht="31.5">
      <c r="A4" s="52"/>
      <c r="B4" s="51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9" t="s">
        <v>16</v>
      </c>
    </row>
    <row r="5" spans="1:15" ht="15.75">
      <c r="A5" s="7" t="s">
        <v>3</v>
      </c>
      <c r="B5" s="2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7"/>
      <c r="B6" s="1" t="s">
        <v>79</v>
      </c>
      <c r="C6" s="1">
        <v>60000</v>
      </c>
      <c r="D6" s="11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1" t="s">
        <v>10</v>
      </c>
      <c r="O6" s="1"/>
    </row>
    <row r="7" spans="1:15" ht="15.75">
      <c r="A7" s="7"/>
      <c r="B7" s="1" t="s">
        <v>80</v>
      </c>
      <c r="C7" s="1">
        <v>5000</v>
      </c>
      <c r="D7" s="11" t="s">
        <v>10</v>
      </c>
      <c r="E7" s="11" t="s">
        <v>10</v>
      </c>
      <c r="F7" s="11" t="s">
        <v>10</v>
      </c>
      <c r="G7" s="11" t="s">
        <v>10</v>
      </c>
      <c r="H7" s="11" t="s">
        <v>10</v>
      </c>
      <c r="I7" s="11" t="s">
        <v>10</v>
      </c>
      <c r="J7" s="11" t="s">
        <v>10</v>
      </c>
      <c r="K7" s="11" t="s">
        <v>10</v>
      </c>
      <c r="L7" s="11" t="s">
        <v>10</v>
      </c>
      <c r="M7" s="11" t="s">
        <v>10</v>
      </c>
      <c r="N7" s="11" t="s">
        <v>10</v>
      </c>
      <c r="O7" s="1"/>
    </row>
    <row r="8" spans="1:15" ht="15.75">
      <c r="A8" s="7"/>
      <c r="B8" s="1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7"/>
      <c r="B9" s="1" t="s">
        <v>11</v>
      </c>
      <c r="C9" s="11" t="s">
        <v>10</v>
      </c>
      <c r="D9" s="11" t="s">
        <v>10</v>
      </c>
      <c r="E9" s="1">
        <f aca="true" t="shared" si="0" ref="E9:N10">1%*122500</f>
        <v>1225</v>
      </c>
      <c r="F9" s="1">
        <f t="shared" si="0"/>
        <v>1225</v>
      </c>
      <c r="G9" s="1">
        <f t="shared" si="0"/>
        <v>1225</v>
      </c>
      <c r="H9" s="1">
        <f t="shared" si="0"/>
        <v>1225</v>
      </c>
      <c r="I9" s="1">
        <f t="shared" si="0"/>
        <v>1225</v>
      </c>
      <c r="J9" s="1">
        <f t="shared" si="0"/>
        <v>1225</v>
      </c>
      <c r="K9" s="1">
        <f t="shared" si="0"/>
        <v>1225</v>
      </c>
      <c r="L9" s="1">
        <f t="shared" si="0"/>
        <v>1225</v>
      </c>
      <c r="M9" s="1">
        <f t="shared" si="0"/>
        <v>1225</v>
      </c>
      <c r="N9" s="1">
        <f t="shared" si="0"/>
        <v>1225</v>
      </c>
      <c r="O9" s="1">
        <f>SUM(E9:N9)</f>
        <v>12250</v>
      </c>
    </row>
    <row r="10" spans="1:15" ht="15.75">
      <c r="A10" s="7"/>
      <c r="B10" s="1" t="s">
        <v>17</v>
      </c>
      <c r="C10" s="11" t="s">
        <v>10</v>
      </c>
      <c r="D10" s="11" t="s">
        <v>10</v>
      </c>
      <c r="E10" s="1">
        <f t="shared" si="0"/>
        <v>1225</v>
      </c>
      <c r="F10" s="1">
        <f t="shared" si="0"/>
        <v>1225</v>
      </c>
      <c r="G10" s="1">
        <f t="shared" si="0"/>
        <v>1225</v>
      </c>
      <c r="H10" s="1">
        <f t="shared" si="0"/>
        <v>1225</v>
      </c>
      <c r="I10" s="1">
        <f t="shared" si="0"/>
        <v>1225</v>
      </c>
      <c r="J10" s="1">
        <f t="shared" si="0"/>
        <v>1225</v>
      </c>
      <c r="K10" s="1">
        <f t="shared" si="0"/>
        <v>1225</v>
      </c>
      <c r="L10" s="1">
        <f t="shared" si="0"/>
        <v>1225</v>
      </c>
      <c r="M10" s="1">
        <f t="shared" si="0"/>
        <v>1225</v>
      </c>
      <c r="N10" s="1">
        <f t="shared" si="0"/>
        <v>1225</v>
      </c>
      <c r="O10" s="1">
        <f>SUM(E10:N10)</f>
        <v>12250</v>
      </c>
    </row>
    <row r="11" spans="1:15" ht="15.75">
      <c r="A11" s="7"/>
      <c r="B11" s="1" t="s">
        <v>24</v>
      </c>
      <c r="C11" s="11" t="s">
        <v>10</v>
      </c>
      <c r="D11" s="11" t="s">
        <v>10</v>
      </c>
      <c r="E11" s="1">
        <f aca="true" t="shared" si="1" ref="E11:N11">0.5%*122500</f>
        <v>612.5</v>
      </c>
      <c r="F11" s="1">
        <f t="shared" si="1"/>
        <v>612.5</v>
      </c>
      <c r="G11" s="1">
        <f t="shared" si="1"/>
        <v>612.5</v>
      </c>
      <c r="H11" s="1">
        <f t="shared" si="1"/>
        <v>612.5</v>
      </c>
      <c r="I11" s="1">
        <f t="shared" si="1"/>
        <v>612.5</v>
      </c>
      <c r="J11" s="1">
        <f t="shared" si="1"/>
        <v>612.5</v>
      </c>
      <c r="K11" s="1">
        <f t="shared" si="1"/>
        <v>612.5</v>
      </c>
      <c r="L11" s="1">
        <f t="shared" si="1"/>
        <v>612.5</v>
      </c>
      <c r="M11" s="1">
        <f t="shared" si="1"/>
        <v>612.5</v>
      </c>
      <c r="N11" s="1">
        <f t="shared" si="1"/>
        <v>612.5</v>
      </c>
      <c r="O11" s="1">
        <f>SUM(E11:N11)</f>
        <v>6125</v>
      </c>
    </row>
    <row r="12" spans="1:15" ht="15.75">
      <c r="A12" s="7"/>
      <c r="B12" s="1" t="s">
        <v>25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7"/>
      <c r="B13" s="1" t="s">
        <v>12</v>
      </c>
      <c r="C13" s="1">
        <f>55500+2000</f>
        <v>57500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>SUM(C13:N13)</f>
        <v>57500</v>
      </c>
    </row>
    <row r="14" spans="1:15" ht="15.75">
      <c r="A14" s="7"/>
      <c r="B14" s="1" t="s">
        <v>13</v>
      </c>
      <c r="C14" s="1">
        <v>4800</v>
      </c>
      <c r="D14" s="12"/>
      <c r="E14" s="1">
        <v>2400</v>
      </c>
      <c r="F14" s="1">
        <v>2400</v>
      </c>
      <c r="G14" s="1">
        <v>2400</v>
      </c>
      <c r="H14" s="1">
        <v>2400</v>
      </c>
      <c r="I14" s="1">
        <v>2400</v>
      </c>
      <c r="J14" s="1">
        <v>2400</v>
      </c>
      <c r="K14" s="1">
        <v>2400</v>
      </c>
      <c r="L14" s="1">
        <v>2400</v>
      </c>
      <c r="M14" s="1">
        <v>2400</v>
      </c>
      <c r="N14" s="1">
        <v>2400</v>
      </c>
      <c r="O14" s="1">
        <f>SUM(C14:N14)</f>
        <v>28800</v>
      </c>
    </row>
    <row r="15" spans="1:16" ht="15.75">
      <c r="A15" s="7"/>
      <c r="B15" s="1" t="s">
        <v>14</v>
      </c>
      <c r="C15" s="1">
        <v>1800</v>
      </c>
      <c r="D15" s="1">
        <v>1700</v>
      </c>
      <c r="E15" s="1">
        <v>1700</v>
      </c>
      <c r="F15" s="1">
        <v>1700</v>
      </c>
      <c r="G15" s="1">
        <v>1700</v>
      </c>
      <c r="H15" s="1">
        <v>1700</v>
      </c>
      <c r="I15" s="1">
        <v>1700</v>
      </c>
      <c r="J15" s="1">
        <v>1700</v>
      </c>
      <c r="K15" s="1">
        <v>1700</v>
      </c>
      <c r="L15" s="1">
        <v>1700</v>
      </c>
      <c r="M15" s="1">
        <v>1700</v>
      </c>
      <c r="N15" s="1">
        <v>1700</v>
      </c>
      <c r="O15" s="1">
        <f>SUM(C15:N15)</f>
        <v>20500</v>
      </c>
      <c r="P15" s="1">
        <f>4800/3</f>
        <v>1600</v>
      </c>
    </row>
    <row r="16" spans="1:15" ht="15.75">
      <c r="A16" s="7"/>
      <c r="B16" s="1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>
      <c r="A17" s="7" t="s">
        <v>18</v>
      </c>
      <c r="B17" s="2" t="s">
        <v>19</v>
      </c>
      <c r="C17" s="1"/>
      <c r="D17" s="1"/>
      <c r="E17" s="1">
        <f aca="true" t="shared" si="2" ref="E17:N17">(50*15)+(1400*7.5)</f>
        <v>11250</v>
      </c>
      <c r="F17" s="1">
        <f t="shared" si="2"/>
        <v>11250</v>
      </c>
      <c r="G17" s="1">
        <f t="shared" si="2"/>
        <v>11250</v>
      </c>
      <c r="H17" s="1">
        <f t="shared" si="2"/>
        <v>11250</v>
      </c>
      <c r="I17" s="1">
        <f t="shared" si="2"/>
        <v>11250</v>
      </c>
      <c r="J17" s="1">
        <f t="shared" si="2"/>
        <v>11250</v>
      </c>
      <c r="K17" s="1">
        <f t="shared" si="2"/>
        <v>11250</v>
      </c>
      <c r="L17" s="1">
        <f t="shared" si="2"/>
        <v>11250</v>
      </c>
      <c r="M17" s="1">
        <f t="shared" si="2"/>
        <v>11250</v>
      </c>
      <c r="N17" s="1">
        <f t="shared" si="2"/>
        <v>11250</v>
      </c>
      <c r="O17" s="1"/>
    </row>
    <row r="18" spans="1:15" ht="15.75">
      <c r="A18" s="7" t="s">
        <v>20</v>
      </c>
      <c r="B18" s="2" t="s">
        <v>21</v>
      </c>
      <c r="C18" s="2">
        <f>C17-C13-C14-C15</f>
        <v>-64100</v>
      </c>
      <c r="D18" s="2">
        <f>D17-D13-D14-D15</f>
        <v>-1700</v>
      </c>
      <c r="E18" s="25">
        <f>E17-E9-E10-E11-E13-E14-E15</f>
        <v>4087.5</v>
      </c>
      <c r="F18" s="25">
        <v>4087.5</v>
      </c>
      <c r="G18" s="25">
        <v>4087.5</v>
      </c>
      <c r="H18" s="25">
        <v>4087.5</v>
      </c>
      <c r="I18" s="25">
        <v>4087.5</v>
      </c>
      <c r="J18" s="25">
        <v>4087.5</v>
      </c>
      <c r="K18" s="25">
        <v>4087.5</v>
      </c>
      <c r="L18" s="25">
        <v>4087.5</v>
      </c>
      <c r="M18" s="25">
        <v>4087.5</v>
      </c>
      <c r="N18" s="25">
        <v>4087.5</v>
      </c>
      <c r="O18" s="2">
        <f>SUM(E18:N18)</f>
        <v>40875</v>
      </c>
    </row>
    <row r="19" spans="1:15" ht="15.75">
      <c r="A19" s="13"/>
      <c r="B19" s="14"/>
      <c r="C19" s="14"/>
      <c r="D19" s="14"/>
      <c r="E19" s="3"/>
      <c r="F19" s="3"/>
      <c r="G19" s="3"/>
      <c r="H19" s="3"/>
      <c r="I19" s="3"/>
      <c r="J19" s="3"/>
      <c r="K19" s="3"/>
      <c r="L19" s="3"/>
      <c r="M19" s="3"/>
      <c r="N19" s="3"/>
      <c r="O19" s="14"/>
    </row>
    <row r="20" spans="1:15" ht="15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4" customFormat="1" ht="30" customHeight="1">
      <c r="A21" s="53" t="s">
        <v>23</v>
      </c>
      <c r="B21" s="5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0" t="s">
        <v>7</v>
      </c>
    </row>
    <row r="22" spans="1:15" s="4" customFormat="1" ht="15.75" customHeight="1">
      <c r="A22" s="52" t="s">
        <v>0</v>
      </c>
      <c r="B22" s="51" t="s">
        <v>1</v>
      </c>
      <c r="C22" s="52" t="s">
        <v>2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7" t="s">
        <v>6</v>
      </c>
    </row>
    <row r="23" spans="1:15" s="4" customFormat="1" ht="31.5">
      <c r="A23" s="52"/>
      <c r="B23" s="51"/>
      <c r="C23" s="8">
        <v>1</v>
      </c>
      <c r="D23" s="8">
        <v>2</v>
      </c>
      <c r="E23" s="8">
        <v>3</v>
      </c>
      <c r="F23" s="8">
        <v>4</v>
      </c>
      <c r="G23" s="8">
        <v>5</v>
      </c>
      <c r="H23" s="8">
        <v>6</v>
      </c>
      <c r="I23" s="8">
        <v>7</v>
      </c>
      <c r="J23" s="8">
        <v>8</v>
      </c>
      <c r="K23" s="8">
        <v>9</v>
      </c>
      <c r="L23" s="8">
        <v>10</v>
      </c>
      <c r="M23" s="8">
        <v>11</v>
      </c>
      <c r="N23" s="8">
        <v>12</v>
      </c>
      <c r="O23" s="9" t="s">
        <v>16</v>
      </c>
    </row>
    <row r="24" spans="1:15" s="4" customFormat="1" ht="15.75">
      <c r="A24" s="7" t="s">
        <v>3</v>
      </c>
      <c r="B24" s="2" t="s">
        <v>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4" customFormat="1" ht="15.75">
      <c r="A25" s="7"/>
      <c r="B25" s="1" t="s">
        <v>5</v>
      </c>
      <c r="C25" s="11" t="s">
        <v>10</v>
      </c>
      <c r="D25" s="11" t="s">
        <v>10</v>
      </c>
      <c r="E25" s="11" t="s">
        <v>10</v>
      </c>
      <c r="F25" s="11" t="s">
        <v>10</v>
      </c>
      <c r="G25" s="11" t="s">
        <v>10</v>
      </c>
      <c r="H25" s="11" t="s">
        <v>10</v>
      </c>
      <c r="I25" s="11" t="s">
        <v>10</v>
      </c>
      <c r="J25" s="11" t="s">
        <v>10</v>
      </c>
      <c r="K25" s="11" t="s">
        <v>10</v>
      </c>
      <c r="L25" s="11" t="s">
        <v>10</v>
      </c>
      <c r="M25" s="11" t="s">
        <v>10</v>
      </c>
      <c r="N25" s="11" t="s">
        <v>10</v>
      </c>
      <c r="O25" s="1"/>
    </row>
    <row r="26" spans="1:15" s="4" customFormat="1" ht="15.75">
      <c r="A26" s="7"/>
      <c r="B26" s="6" t="s">
        <v>8</v>
      </c>
      <c r="C26" s="11" t="s">
        <v>10</v>
      </c>
      <c r="D26" s="11" t="s">
        <v>10</v>
      </c>
      <c r="E26" s="11" t="s">
        <v>10</v>
      </c>
      <c r="F26" s="11" t="s">
        <v>10</v>
      </c>
      <c r="G26" s="11" t="s">
        <v>10</v>
      </c>
      <c r="H26" s="11" t="s">
        <v>10</v>
      </c>
      <c r="I26" s="11">
        <v>1250</v>
      </c>
      <c r="J26" s="11" t="s">
        <v>10</v>
      </c>
      <c r="K26" s="11" t="s">
        <v>10</v>
      </c>
      <c r="L26" s="11" t="s">
        <v>10</v>
      </c>
      <c r="M26" s="11" t="s">
        <v>10</v>
      </c>
      <c r="N26" s="11" t="s">
        <v>10</v>
      </c>
      <c r="O26" s="1"/>
    </row>
    <row r="27" spans="1:15" s="4" customFormat="1" ht="15.75">
      <c r="A27" s="7"/>
      <c r="B27" s="1" t="s">
        <v>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4" customFormat="1" ht="15.75">
      <c r="A28" s="7"/>
      <c r="B28" s="1" t="s">
        <v>11</v>
      </c>
      <c r="C28" s="11" t="s">
        <v>10</v>
      </c>
      <c r="D28" s="11" t="s">
        <v>10</v>
      </c>
      <c r="E28" s="1">
        <f aca="true" t="shared" si="3" ref="E28:H29">1%*122500</f>
        <v>1225</v>
      </c>
      <c r="F28" s="1">
        <f t="shared" si="3"/>
        <v>1225</v>
      </c>
      <c r="G28" s="1">
        <f t="shared" si="3"/>
        <v>1225</v>
      </c>
      <c r="H28" s="1">
        <f t="shared" si="3"/>
        <v>1225</v>
      </c>
      <c r="I28" s="11" t="s">
        <v>10</v>
      </c>
      <c r="J28" s="11" t="s">
        <v>10</v>
      </c>
      <c r="K28" s="11" t="s">
        <v>10</v>
      </c>
      <c r="L28" s="11" t="s">
        <v>10</v>
      </c>
      <c r="M28" s="11" t="s">
        <v>10</v>
      </c>
      <c r="N28" s="11" t="s">
        <v>10</v>
      </c>
      <c r="O28" s="1">
        <f>SUM(E28:N28)</f>
        <v>4900</v>
      </c>
    </row>
    <row r="29" spans="1:15" s="4" customFormat="1" ht="15.75">
      <c r="A29" s="7"/>
      <c r="B29" s="1" t="s">
        <v>17</v>
      </c>
      <c r="C29" s="11" t="s">
        <v>10</v>
      </c>
      <c r="D29" s="11" t="s">
        <v>10</v>
      </c>
      <c r="E29" s="1">
        <f t="shared" si="3"/>
        <v>1225</v>
      </c>
      <c r="F29" s="1">
        <f t="shared" si="3"/>
        <v>1225</v>
      </c>
      <c r="G29" s="1">
        <f t="shared" si="3"/>
        <v>1225</v>
      </c>
      <c r="H29" s="1">
        <f t="shared" si="3"/>
        <v>1225</v>
      </c>
      <c r="I29" s="11" t="s">
        <v>10</v>
      </c>
      <c r="J29" s="11" t="s">
        <v>10</v>
      </c>
      <c r="K29" s="11" t="s">
        <v>10</v>
      </c>
      <c r="L29" s="11" t="s">
        <v>10</v>
      </c>
      <c r="M29" s="11" t="s">
        <v>10</v>
      </c>
      <c r="N29" s="11" t="s">
        <v>10</v>
      </c>
      <c r="O29" s="1">
        <f>SUM(E29:N29)</f>
        <v>4900</v>
      </c>
    </row>
    <row r="30" spans="1:15" s="4" customFormat="1" ht="15.75">
      <c r="A30" s="7"/>
      <c r="B30" s="1" t="s">
        <v>24</v>
      </c>
      <c r="C30" s="11" t="s">
        <v>10</v>
      </c>
      <c r="D30" s="11" t="s">
        <v>10</v>
      </c>
      <c r="E30" s="1">
        <f>0.5%*122500</f>
        <v>612.5</v>
      </c>
      <c r="F30" s="1">
        <f>0.5%*122500</f>
        <v>612.5</v>
      </c>
      <c r="G30" s="1">
        <f>0.5%*122500</f>
        <v>612.5</v>
      </c>
      <c r="H30" s="1">
        <f>0.5%*122500</f>
        <v>612.5</v>
      </c>
      <c r="I30" s="11" t="s">
        <v>10</v>
      </c>
      <c r="J30" s="11" t="s">
        <v>10</v>
      </c>
      <c r="K30" s="11" t="s">
        <v>10</v>
      </c>
      <c r="L30" s="11" t="s">
        <v>10</v>
      </c>
      <c r="M30" s="11" t="s">
        <v>10</v>
      </c>
      <c r="N30" s="11" t="s">
        <v>10</v>
      </c>
      <c r="O30" s="1">
        <f>SUM(E30:N30)</f>
        <v>2450</v>
      </c>
    </row>
    <row r="31" spans="1:15" s="4" customFormat="1" ht="15.75">
      <c r="A31" s="7"/>
      <c r="B31" s="1" t="s">
        <v>26</v>
      </c>
      <c r="C31" s="1"/>
      <c r="D31" s="1"/>
      <c r="E31" s="1"/>
      <c r="F31" s="1"/>
      <c r="G31" s="1"/>
      <c r="H31" s="1"/>
      <c r="I31" s="11"/>
      <c r="J31" s="1"/>
      <c r="K31" s="1"/>
      <c r="L31" s="1"/>
      <c r="M31" s="1"/>
      <c r="N31" s="1"/>
      <c r="O31" s="1"/>
    </row>
    <row r="32" spans="1:15" s="4" customFormat="1" ht="15.75">
      <c r="A32" s="7"/>
      <c r="B32" s="1" t="s">
        <v>12</v>
      </c>
      <c r="C32" s="1">
        <f>55500+2000</f>
        <v>57500</v>
      </c>
      <c r="D32" s="1"/>
      <c r="E32" s="1"/>
      <c r="F32" s="1"/>
      <c r="G32" s="1"/>
      <c r="H32" s="1"/>
      <c r="I32" s="1">
        <v>15100</v>
      </c>
      <c r="J32" s="1"/>
      <c r="K32" s="1"/>
      <c r="L32" s="1"/>
      <c r="M32" s="1"/>
      <c r="N32" s="1"/>
      <c r="O32" s="1">
        <f>SUM(C32:N32)</f>
        <v>72600</v>
      </c>
    </row>
    <row r="33" spans="1:15" s="4" customFormat="1" ht="15.75">
      <c r="A33" s="7"/>
      <c r="B33" s="1" t="s">
        <v>13</v>
      </c>
      <c r="C33" s="1">
        <v>4800</v>
      </c>
      <c r="D33" s="12"/>
      <c r="E33" s="1">
        <v>2400</v>
      </c>
      <c r="F33" s="1">
        <v>2400</v>
      </c>
      <c r="G33" s="1">
        <v>2400</v>
      </c>
      <c r="H33" s="1">
        <v>2400</v>
      </c>
      <c r="I33" s="11" t="s">
        <v>10</v>
      </c>
      <c r="J33" s="11" t="s">
        <v>10</v>
      </c>
      <c r="K33" s="11" t="s">
        <v>10</v>
      </c>
      <c r="L33" s="11" t="s">
        <v>10</v>
      </c>
      <c r="M33" s="11" t="s">
        <v>10</v>
      </c>
      <c r="N33" s="11" t="s">
        <v>10</v>
      </c>
      <c r="O33" s="1">
        <f>SUM(C33:N33)</f>
        <v>14400</v>
      </c>
    </row>
    <row r="34" spans="1:15" s="4" customFormat="1" ht="15.75">
      <c r="A34" s="7"/>
      <c r="B34" s="1" t="s">
        <v>14</v>
      </c>
      <c r="C34" s="1">
        <v>1800</v>
      </c>
      <c r="D34" s="1">
        <v>1700</v>
      </c>
      <c r="E34" s="1">
        <v>1700</v>
      </c>
      <c r="F34" s="1">
        <v>1700</v>
      </c>
      <c r="G34" s="1">
        <v>1700</v>
      </c>
      <c r="H34" s="1">
        <v>1700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11" t="s">
        <v>10</v>
      </c>
      <c r="O34" s="1">
        <f>SUM(C34:N34)</f>
        <v>10300</v>
      </c>
    </row>
    <row r="35" spans="1:15" s="4" customFormat="1" ht="15.75">
      <c r="A35" s="7"/>
      <c r="B35" s="1" t="s">
        <v>15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4" customFormat="1" ht="15.75">
      <c r="A36" s="7" t="s">
        <v>18</v>
      </c>
      <c r="B36" s="2" t="s">
        <v>19</v>
      </c>
      <c r="C36" s="1"/>
      <c r="D36" s="1"/>
      <c r="E36" s="1">
        <f>(50*15)+(1400*7.5)</f>
        <v>11250</v>
      </c>
      <c r="F36" s="1">
        <f>(50*15)+(1400*7.5)</f>
        <v>11250</v>
      </c>
      <c r="G36" s="1">
        <f>(50*15)+(1400*7.5)</f>
        <v>11250</v>
      </c>
      <c r="H36" s="1">
        <f>(50*15)+(1400*7.5)</f>
        <v>11250</v>
      </c>
      <c r="I36" s="1"/>
      <c r="J36" s="1"/>
      <c r="K36" s="1">
        <f>(10*15)+(280*7.5)</f>
        <v>2250</v>
      </c>
      <c r="L36" s="1">
        <f>(10*15)+(280*7.5)</f>
        <v>2250</v>
      </c>
      <c r="M36" s="1">
        <f>(10*15)+(280*7.5)</f>
        <v>2250</v>
      </c>
      <c r="N36" s="1">
        <f>(10*15)+(280*7.5)</f>
        <v>2250</v>
      </c>
      <c r="O36" s="1"/>
    </row>
    <row r="37" spans="1:16" s="4" customFormat="1" ht="15.75">
      <c r="A37" s="7" t="s">
        <v>20</v>
      </c>
      <c r="B37" s="2" t="s">
        <v>21</v>
      </c>
      <c r="C37" s="2">
        <f>C36-C32-C33-C34</f>
        <v>-64100</v>
      </c>
      <c r="D37" s="2">
        <f>D36-D32-D33-D34</f>
        <v>-1700</v>
      </c>
      <c r="E37" s="2">
        <f>E36-E28-E29-E30-E32-E33-E34</f>
        <v>4087.5</v>
      </c>
      <c r="F37" s="2">
        <v>4087.5</v>
      </c>
      <c r="G37" s="2">
        <v>4087.5</v>
      </c>
      <c r="H37" s="2">
        <v>4087.5</v>
      </c>
      <c r="I37" s="2">
        <f>I36-I32</f>
        <v>-15100</v>
      </c>
      <c r="J37" s="2">
        <f>J36</f>
        <v>0</v>
      </c>
      <c r="K37" s="25">
        <f>K36</f>
        <v>2250</v>
      </c>
      <c r="L37" s="25">
        <f>L36</f>
        <v>2250</v>
      </c>
      <c r="M37" s="25">
        <f>M36</f>
        <v>2250</v>
      </c>
      <c r="N37" s="25">
        <f>N36</f>
        <v>2250</v>
      </c>
      <c r="O37" s="2">
        <f>SUM(K37:N37)</f>
        <v>9000</v>
      </c>
      <c r="P37" s="16"/>
    </row>
    <row r="38" s="4" customFormat="1" ht="15.75">
      <c r="P38" s="17"/>
    </row>
    <row r="39" s="4" customFormat="1" ht="15.75">
      <c r="A39" s="3" t="s">
        <v>78</v>
      </c>
    </row>
    <row r="40" spans="2:14" s="4" customFormat="1" ht="15.75">
      <c r="B40" s="18">
        <f>(E18*1000*10)+(K37*1000*4)</f>
        <v>49875000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4" customFormat="1" ht="15.75">
      <c r="A41" s="19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2" s="4" customFormat="1" ht="15.75">
      <c r="A42" s="5"/>
      <c r="B42" s="3"/>
    </row>
    <row r="43" spans="1:14" s="4" customFormat="1" ht="15.75">
      <c r="A43" s="5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s="4" customFormat="1" ht="15.75">
      <c r="A44" s="5"/>
      <c r="H44" s="22"/>
      <c r="I44" s="22"/>
      <c r="J44" s="22"/>
      <c r="K44" s="22"/>
      <c r="L44" s="22"/>
      <c r="M44" s="22"/>
      <c r="N44" s="22"/>
    </row>
    <row r="45" s="4" customFormat="1" ht="15.75">
      <c r="A45" s="5"/>
    </row>
    <row r="46" spans="1:4" s="4" customFormat="1" ht="15.75">
      <c r="A46" s="5"/>
      <c r="C46" s="22"/>
      <c r="D46" s="22"/>
    </row>
    <row r="47" spans="1:4" s="4" customFormat="1" ht="15.75">
      <c r="A47" s="5"/>
      <c r="C47" s="22"/>
      <c r="D47" s="22"/>
    </row>
    <row r="48" spans="1:4" s="4" customFormat="1" ht="15.75">
      <c r="A48" s="5"/>
      <c r="C48" s="22"/>
      <c r="D48" s="22"/>
    </row>
    <row r="49" s="4" customFormat="1" ht="15.75">
      <c r="A49" s="5"/>
    </row>
    <row r="50" s="4" customFormat="1" ht="15.75">
      <c r="A50" s="5"/>
    </row>
    <row r="51" s="4" customFormat="1" ht="15.75">
      <c r="A51" s="5"/>
    </row>
    <row r="52" s="4" customFormat="1" ht="15.75">
      <c r="A52" s="5"/>
    </row>
    <row r="53" spans="1:2" s="4" customFormat="1" ht="15.75">
      <c r="A53" s="5"/>
      <c r="B53" s="23"/>
    </row>
    <row r="54" s="4" customFormat="1" ht="15.75">
      <c r="A54" s="5"/>
    </row>
    <row r="55" spans="1:2" s="4" customFormat="1" ht="15.75">
      <c r="A55" s="5"/>
      <c r="B55" s="3"/>
    </row>
    <row r="56" spans="1:2" s="4" customFormat="1" ht="15.75">
      <c r="A56" s="5"/>
      <c r="B56" s="3"/>
    </row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s="4" customFormat="1" ht="15.75"/>
    <row r="70" s="4" customFormat="1" ht="15.75"/>
    <row r="71" s="4" customFormat="1" ht="15.75"/>
    <row r="72" s="4" customFormat="1" ht="15.75"/>
    <row r="73" s="4" customFormat="1" ht="15.75"/>
    <row r="74" s="4" customFormat="1" ht="15.75"/>
    <row r="75" s="4" customFormat="1" ht="15.75"/>
    <row r="76" s="4" customFormat="1" ht="15.75"/>
    <row r="77" s="4" customFormat="1" ht="15.75"/>
    <row r="78" s="4" customFormat="1" ht="15.75"/>
    <row r="79" s="4" customFormat="1" ht="15.75"/>
    <row r="80" s="4" customFormat="1" ht="15.75"/>
    <row r="81" s="4" customFormat="1" ht="15.75"/>
    <row r="82" s="4" customFormat="1" ht="15.75"/>
    <row r="83" s="4" customFormat="1" ht="15.75"/>
    <row r="84" s="4" customFormat="1" ht="15.75"/>
    <row r="85" s="4" customFormat="1" ht="15.75"/>
    <row r="86" s="4" customFormat="1" ht="15.75"/>
    <row r="87" s="4" customFormat="1" ht="15.75"/>
    <row r="88" s="4" customFormat="1" ht="15.75"/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</sheetData>
  <sheetProtection/>
  <mergeCells count="8">
    <mergeCell ref="A1:O1"/>
    <mergeCell ref="C3:N3"/>
    <mergeCell ref="A3:A4"/>
    <mergeCell ref="B3:B4"/>
    <mergeCell ref="B22:B23"/>
    <mergeCell ref="A22:A23"/>
    <mergeCell ref="C22:N22"/>
    <mergeCell ref="A21:B21"/>
  </mergeCells>
  <printOptions horizontalCentered="1"/>
  <pageMargins left="0.16" right="0.15" top="0.79" bottom="0.69" header="0.69" footer="0.21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"/>
  <sheetViews>
    <sheetView workbookViewId="0" topLeftCell="A1">
      <selection activeCell="F11" sqref="F11"/>
    </sheetView>
  </sheetViews>
  <sheetFormatPr defaultColWidth="9.140625" defaultRowHeight="12.75"/>
  <cols>
    <col min="2" max="2" width="3.140625" style="0" customWidth="1"/>
    <col min="3" max="3" width="26.7109375" style="0" bestFit="1" customWidth="1"/>
    <col min="4" max="4" width="19.140625" style="0" bestFit="1" customWidth="1"/>
    <col min="5" max="5" width="8.7109375" style="0" customWidth="1"/>
    <col min="6" max="6" width="10.8515625" style="0" bestFit="1" customWidth="1"/>
  </cols>
  <sheetData>
    <row r="1" ht="13.5" thickBot="1"/>
    <row r="2" spans="2:6" ht="26.25" thickBot="1">
      <c r="B2" s="40" t="s">
        <v>0</v>
      </c>
      <c r="C2" s="41" t="s">
        <v>58</v>
      </c>
      <c r="D2" s="42" t="s">
        <v>59</v>
      </c>
      <c r="E2" s="43" t="s">
        <v>60</v>
      </c>
      <c r="F2" s="43" t="s">
        <v>61</v>
      </c>
    </row>
    <row r="3" spans="2:6" ht="16.5" thickBot="1">
      <c r="B3" s="44">
        <v>1</v>
      </c>
      <c r="C3" s="45" t="s">
        <v>62</v>
      </c>
      <c r="D3" s="46">
        <v>3</v>
      </c>
      <c r="E3" s="47">
        <v>25000000</v>
      </c>
      <c r="F3" s="48">
        <v>75000000</v>
      </c>
    </row>
    <row r="4" spans="2:6" ht="16.5" thickBot="1">
      <c r="B4" s="44">
        <v>2</v>
      </c>
      <c r="C4" s="45" t="s">
        <v>63</v>
      </c>
      <c r="D4" s="46" t="s">
        <v>64</v>
      </c>
      <c r="E4" s="48">
        <v>125000</v>
      </c>
      <c r="F4" s="48">
        <v>375000000</v>
      </c>
    </row>
    <row r="5" spans="2:6" ht="13.5" thickBot="1">
      <c r="B5" s="44">
        <v>3</v>
      </c>
      <c r="C5" s="49" t="s">
        <v>65</v>
      </c>
      <c r="D5" s="46" t="s">
        <v>66</v>
      </c>
      <c r="E5" s="48">
        <v>500000</v>
      </c>
      <c r="F5" s="48">
        <v>36000000</v>
      </c>
    </row>
    <row r="6" spans="2:6" ht="13.5" thickBot="1">
      <c r="B6" s="44">
        <v>4</v>
      </c>
      <c r="C6" s="49" t="s">
        <v>67</v>
      </c>
      <c r="D6" s="46" t="s">
        <v>68</v>
      </c>
      <c r="E6" s="48">
        <v>12000000</v>
      </c>
      <c r="F6" s="48">
        <v>36000000</v>
      </c>
    </row>
    <row r="7" spans="2:6" ht="13.5" thickBot="1">
      <c r="B7" s="44">
        <v>5</v>
      </c>
      <c r="C7" s="49" t="s">
        <v>69</v>
      </c>
      <c r="D7" s="46" t="s">
        <v>70</v>
      </c>
      <c r="E7" s="48">
        <v>2000000</v>
      </c>
      <c r="F7" s="48">
        <v>72000000</v>
      </c>
    </row>
    <row r="8" spans="2:6" ht="13.5" thickBot="1">
      <c r="B8" s="44">
        <v>6</v>
      </c>
      <c r="C8" s="49" t="s">
        <v>71</v>
      </c>
      <c r="D8" s="46" t="s">
        <v>72</v>
      </c>
      <c r="E8" s="48">
        <v>500000</v>
      </c>
      <c r="F8" s="48">
        <v>12000000</v>
      </c>
    </row>
    <row r="9" spans="2:6" ht="13.5" thickBot="1">
      <c r="B9" s="44">
        <v>7</v>
      </c>
      <c r="C9" s="49" t="s">
        <v>73</v>
      </c>
      <c r="D9" s="46" t="s">
        <v>74</v>
      </c>
      <c r="E9" s="48">
        <v>2000000</v>
      </c>
      <c r="F9" s="48">
        <v>6000000</v>
      </c>
    </row>
    <row r="10" spans="2:6" ht="13.5" thickBot="1">
      <c r="B10" s="44">
        <v>8</v>
      </c>
      <c r="C10" s="49" t="s">
        <v>75</v>
      </c>
      <c r="D10" s="46" t="s">
        <v>76</v>
      </c>
      <c r="E10" s="48">
        <v>2000000</v>
      </c>
      <c r="F10" s="48">
        <v>2000000</v>
      </c>
    </row>
    <row r="11" spans="2:6" ht="13.5" thickBot="1">
      <c r="B11" s="55" t="s">
        <v>77</v>
      </c>
      <c r="C11" s="56"/>
      <c r="D11" s="56"/>
      <c r="E11" s="57"/>
      <c r="F11" s="50">
        <v>614000000</v>
      </c>
    </row>
  </sheetData>
  <mergeCells count="1">
    <mergeCell ref="B11:E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2.57421875" style="0" customWidth="1"/>
    <col min="2" max="2" width="32.8515625" style="0" customWidth="1"/>
    <col min="3" max="3" width="27.57421875" style="0" customWidth="1"/>
    <col min="4" max="6" width="6.421875" style="0" customWidth="1"/>
    <col min="7" max="8" width="6.28125" style="0" customWidth="1"/>
    <col min="9" max="9" width="7.421875" style="0" customWidth="1"/>
    <col min="10" max="10" width="14.421875" style="0" customWidth="1"/>
  </cols>
  <sheetData>
    <row r="1" ht="15.75">
      <c r="A1" s="35" t="s">
        <v>53</v>
      </c>
    </row>
    <row r="2" spans="1:10" ht="15.75">
      <c r="A2" s="68" t="s">
        <v>27</v>
      </c>
      <c r="B2" s="68" t="s">
        <v>28</v>
      </c>
      <c r="C2" s="68" t="s">
        <v>29</v>
      </c>
      <c r="D2" s="63" t="s">
        <v>37</v>
      </c>
      <c r="E2" s="64"/>
      <c r="F2" s="65"/>
      <c r="G2" s="66" t="s">
        <v>38</v>
      </c>
      <c r="H2" s="67"/>
      <c r="I2" s="67"/>
      <c r="J2" s="33"/>
    </row>
    <row r="3" spans="1:10" ht="15.75">
      <c r="A3" s="69"/>
      <c r="B3" s="69"/>
      <c r="C3" s="69"/>
      <c r="D3" s="36" t="s">
        <v>50</v>
      </c>
      <c r="E3" s="36" t="s">
        <v>51</v>
      </c>
      <c r="F3" s="36" t="s">
        <v>52</v>
      </c>
      <c r="G3" s="36" t="s">
        <v>50</v>
      </c>
      <c r="H3" s="36" t="s">
        <v>51</v>
      </c>
      <c r="I3" s="36" t="s">
        <v>52</v>
      </c>
      <c r="J3" s="33"/>
    </row>
    <row r="4" spans="1:10" ht="38.25">
      <c r="A4" s="58" t="s">
        <v>54</v>
      </c>
      <c r="B4" s="30" t="s">
        <v>47</v>
      </c>
      <c r="C4" s="30"/>
      <c r="D4" s="31"/>
      <c r="E4" s="31"/>
      <c r="F4" s="31"/>
      <c r="G4" s="37">
        <v>0</v>
      </c>
      <c r="H4" s="37">
        <v>0</v>
      </c>
      <c r="I4" s="70">
        <v>0</v>
      </c>
      <c r="J4" s="34"/>
    </row>
    <row r="5" spans="1:10" ht="38.25">
      <c r="A5" s="58"/>
      <c r="B5" s="30" t="s">
        <v>30</v>
      </c>
      <c r="C5" s="30"/>
      <c r="D5" s="31"/>
      <c r="E5" s="31"/>
      <c r="F5" s="31"/>
      <c r="G5" s="37">
        <v>0</v>
      </c>
      <c r="H5" s="37">
        <v>0</v>
      </c>
      <c r="I5" s="70">
        <v>0</v>
      </c>
      <c r="J5" s="34"/>
    </row>
    <row r="6" spans="1:10" ht="15.75">
      <c r="A6" s="58"/>
      <c r="B6" s="30" t="s">
        <v>46</v>
      </c>
      <c r="C6" s="30"/>
      <c r="D6" s="31"/>
      <c r="E6" s="31"/>
      <c r="F6" s="31"/>
      <c r="G6" s="37">
        <v>0</v>
      </c>
      <c r="H6" s="37">
        <v>0</v>
      </c>
      <c r="I6" s="70">
        <v>0</v>
      </c>
      <c r="J6" s="34"/>
    </row>
    <row r="7" spans="1:10" ht="15.75">
      <c r="A7" s="58"/>
      <c r="B7" s="30" t="s">
        <v>45</v>
      </c>
      <c r="C7" s="30"/>
      <c r="D7" s="31"/>
      <c r="E7" s="31"/>
      <c r="F7" s="31"/>
      <c r="G7" s="37">
        <v>0</v>
      </c>
      <c r="H7" s="37">
        <v>0</v>
      </c>
      <c r="I7" s="70">
        <v>0</v>
      </c>
      <c r="J7" s="34"/>
    </row>
    <row r="8" spans="1:10" ht="25.5">
      <c r="A8" s="58" t="s">
        <v>31</v>
      </c>
      <c r="B8" s="32" t="s">
        <v>48</v>
      </c>
      <c r="C8" s="30"/>
      <c r="D8" s="31"/>
      <c r="E8" s="31"/>
      <c r="F8" s="31"/>
      <c r="G8" s="31"/>
      <c r="H8" s="31"/>
      <c r="I8" s="29"/>
      <c r="J8" s="34"/>
    </row>
    <row r="9" spans="1:10" ht="12.75">
      <c r="A9" s="58"/>
      <c r="B9" s="61" t="s">
        <v>32</v>
      </c>
      <c r="C9" s="30" t="s">
        <v>56</v>
      </c>
      <c r="D9" s="38">
        <f>25000+125000+12000+12000+24000+4000+2000</f>
        <v>204000</v>
      </c>
      <c r="E9" s="38">
        <f>25000+125000+12000+12000+24000+4000+2000+1000</f>
        <v>205000</v>
      </c>
      <c r="F9" s="38">
        <f>25000+125000+12000+12000+24000+4000+2000+1000</f>
        <v>205000</v>
      </c>
      <c r="G9" s="38">
        <f>1250*150</f>
        <v>187500</v>
      </c>
      <c r="H9" s="38">
        <f>1250*150</f>
        <v>187500</v>
      </c>
      <c r="I9" s="38">
        <f>1250*2*150</f>
        <v>375000</v>
      </c>
      <c r="J9" s="39">
        <f>SUM(G9:I9)-SUM(D9:F9)</f>
        <v>136000</v>
      </c>
    </row>
    <row r="10" spans="1:10" ht="12.75">
      <c r="A10" s="58"/>
      <c r="B10" s="62"/>
      <c r="C10" s="30" t="s">
        <v>57</v>
      </c>
      <c r="D10" s="38">
        <f>60000+5000+57500+4800+1800</f>
        <v>129100</v>
      </c>
      <c r="E10" s="38">
        <f>60000+5000+57500+4800+1800</f>
        <v>129100</v>
      </c>
      <c r="F10" s="38">
        <f>60000+5000+57500+4800+1800</f>
        <v>129100</v>
      </c>
      <c r="G10" s="38">
        <v>49875</v>
      </c>
      <c r="H10" s="38">
        <f>4*G10</f>
        <v>199500</v>
      </c>
      <c r="I10" s="38">
        <f>8*G10</f>
        <v>399000</v>
      </c>
      <c r="J10" s="39">
        <f>SUM(G10:I10)-SUM(D10:F10)</f>
        <v>261075</v>
      </c>
    </row>
    <row r="11" spans="1:10" ht="43.5" customHeight="1">
      <c r="A11" s="58"/>
      <c r="B11" s="32" t="s">
        <v>44</v>
      </c>
      <c r="C11" s="30"/>
      <c r="D11" s="31"/>
      <c r="E11" s="31"/>
      <c r="F11" s="31"/>
      <c r="G11" s="31"/>
      <c r="H11" s="31"/>
      <c r="I11" s="29"/>
      <c r="J11" s="34"/>
    </row>
    <row r="12" spans="1:10" ht="25.5">
      <c r="A12" s="58" t="s">
        <v>55</v>
      </c>
      <c r="B12" s="59" t="s">
        <v>42</v>
      </c>
      <c r="C12" s="26" t="s">
        <v>33</v>
      </c>
      <c r="D12" s="31"/>
      <c r="E12" s="31"/>
      <c r="F12" s="31"/>
      <c r="G12" s="31"/>
      <c r="H12" s="31"/>
      <c r="I12" s="29"/>
      <c r="J12" s="34"/>
    </row>
    <row r="13" spans="1:10" ht="25.5">
      <c r="A13" s="58"/>
      <c r="B13" s="60"/>
      <c r="C13" s="27" t="s">
        <v>34</v>
      </c>
      <c r="D13" s="31"/>
      <c r="E13" s="31"/>
      <c r="F13" s="31"/>
      <c r="G13" s="31"/>
      <c r="H13" s="31"/>
      <c r="I13" s="29"/>
      <c r="J13" s="34"/>
    </row>
    <row r="14" spans="1:10" ht="15.75">
      <c r="A14" s="58"/>
      <c r="B14" s="60"/>
      <c r="C14" s="28" t="s">
        <v>49</v>
      </c>
      <c r="D14" s="31"/>
      <c r="E14" s="31"/>
      <c r="F14" s="31"/>
      <c r="G14" s="31"/>
      <c r="H14" s="31"/>
      <c r="I14" s="29"/>
      <c r="J14" s="34"/>
    </row>
    <row r="15" spans="1:10" ht="38.25">
      <c r="A15" s="58"/>
      <c r="B15" s="60"/>
      <c r="C15" s="27" t="s">
        <v>35</v>
      </c>
      <c r="D15" s="31"/>
      <c r="E15" s="31"/>
      <c r="F15" s="31"/>
      <c r="G15" s="31"/>
      <c r="H15" s="31"/>
      <c r="I15" s="29"/>
      <c r="J15" s="34"/>
    </row>
    <row r="16" spans="1:10" ht="15.75">
      <c r="A16" s="58"/>
      <c r="B16" s="60"/>
      <c r="C16" s="28" t="s">
        <v>36</v>
      </c>
      <c r="D16" s="31"/>
      <c r="E16" s="31"/>
      <c r="F16" s="31"/>
      <c r="G16" s="31"/>
      <c r="H16" s="31"/>
      <c r="I16" s="29"/>
      <c r="J16" s="34"/>
    </row>
    <row r="17" spans="1:10" ht="15.75">
      <c r="A17" s="58"/>
      <c r="B17" s="59" t="s">
        <v>43</v>
      </c>
      <c r="C17" s="28" t="s">
        <v>39</v>
      </c>
      <c r="D17" s="31"/>
      <c r="E17" s="31"/>
      <c r="F17" s="31"/>
      <c r="G17" s="31"/>
      <c r="H17" s="31"/>
      <c r="I17" s="29"/>
      <c r="J17" s="34"/>
    </row>
    <row r="18" spans="1:10" ht="15.75">
      <c r="A18" s="58"/>
      <c r="B18" s="59"/>
      <c r="C18" s="28" t="s">
        <v>40</v>
      </c>
      <c r="D18" s="31"/>
      <c r="E18" s="31"/>
      <c r="F18" s="31"/>
      <c r="G18" s="31"/>
      <c r="H18" s="31"/>
      <c r="I18" s="29"/>
      <c r="J18" s="34"/>
    </row>
    <row r="19" spans="1:10" ht="25.5">
      <c r="A19" s="58"/>
      <c r="B19" s="59"/>
      <c r="C19" s="26" t="s">
        <v>41</v>
      </c>
      <c r="D19" s="31"/>
      <c r="E19" s="31"/>
      <c r="F19" s="31"/>
      <c r="G19" s="31"/>
      <c r="H19" s="31"/>
      <c r="I19" s="29"/>
      <c r="J19" s="34"/>
    </row>
  </sheetData>
  <sheetProtection/>
  <mergeCells count="11">
    <mergeCell ref="D2:F2"/>
    <mergeCell ref="G2:I2"/>
    <mergeCell ref="A2:A3"/>
    <mergeCell ref="B2:B3"/>
    <mergeCell ref="C2:C3"/>
    <mergeCell ref="A4:A7"/>
    <mergeCell ref="A8:A11"/>
    <mergeCell ref="A12:A19"/>
    <mergeCell ref="B17:B19"/>
    <mergeCell ref="B12:B16"/>
    <mergeCell ref="B9:B10"/>
  </mergeCells>
  <printOptions/>
  <pageMargins left="0.7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Fix</dc:creator>
  <cp:keywords/>
  <dc:description/>
  <cp:lastModifiedBy>sutanto</cp:lastModifiedBy>
  <cp:lastPrinted>2010-07-31T13:22:37Z</cp:lastPrinted>
  <dcterms:created xsi:type="dcterms:W3CDTF">2010-07-16T03:13:14Z</dcterms:created>
  <dcterms:modified xsi:type="dcterms:W3CDTF">2010-08-04T14:39:35Z</dcterms:modified>
  <cp:category/>
  <cp:version/>
  <cp:contentType/>
  <cp:contentStatus/>
</cp:coreProperties>
</file>