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<sst xmlns="http://schemas.openxmlformats.org/spreadsheetml/2006/main" count="174" uniqueCount="141">
  <si>
    <t xml:space="preserve">   2.3 Activity 3</t>
  </si>
  <si>
    <t xml:space="preserve">      2.3.1 Pemetaan Potensi Desa </t>
  </si>
  <si>
    <r>
      <t xml:space="preserve">Design kuisioner </t>
    </r>
    <r>
      <rPr>
        <i/>
        <sz val="10"/>
        <rFont val="Arial"/>
        <family val="2"/>
      </rPr>
      <t xml:space="preserve">maping </t>
    </r>
    <r>
      <rPr>
        <sz val="10"/>
        <rFont val="Arial"/>
        <family val="2"/>
      </rPr>
      <t>desa berpotensi wisata</t>
    </r>
  </si>
  <si>
    <t>Surveyor (based on quisioner)</t>
  </si>
  <si>
    <t>Capture dan editing foto desa wisata baru di kabupaten Sragen dan Karanganyar</t>
  </si>
  <si>
    <t>Analisis data</t>
  </si>
  <si>
    <t>Data entry</t>
  </si>
  <si>
    <t>ATK</t>
  </si>
  <si>
    <t>Communication</t>
  </si>
  <si>
    <t>Dokumentasi</t>
  </si>
  <si>
    <t>Final Report</t>
  </si>
  <si>
    <t>TOTAL 2.3.1</t>
  </si>
  <si>
    <t xml:space="preserve">      2.3.2 Pengelolaan Homestay</t>
  </si>
  <si>
    <t>Lokal akomodasi biro perjalanan wisata dalam implementasi pengelolaan homestay</t>
  </si>
  <si>
    <t xml:space="preserve">Renovasi kelayakan homestay </t>
  </si>
  <si>
    <t>Training pengelolaan homestay dan peningkatan masyarakat sadar wisata</t>
  </si>
  <si>
    <t>- Seminar KIT</t>
  </si>
  <si>
    <t>- Praktisi pariwisata (PT. Piranti Media Komunika)</t>
  </si>
  <si>
    <t>TOTAL 2.3.2</t>
  </si>
  <si>
    <t xml:space="preserve">      2.3.3 Pelatihan Pemandu Wisata</t>
  </si>
  <si>
    <t>Training kepribadian dan etika pemandu wisata</t>
  </si>
  <si>
    <t>- Seminar KIT (include modul)</t>
  </si>
  <si>
    <t xml:space="preserve">- Praktisi Pariwisata </t>
  </si>
  <si>
    <t>Penataran bahasa asing bagi pemandu wisataa lokal</t>
  </si>
  <si>
    <t>- Praktisi Bahasa Asing</t>
  </si>
  <si>
    <t>TOTAL 2.3.3</t>
  </si>
  <si>
    <t xml:space="preserve">                                   TOTAL 2.3</t>
  </si>
  <si>
    <t xml:space="preserve">   TOTAL 2</t>
  </si>
  <si>
    <t xml:space="preserve">PROGRAM 3 </t>
  </si>
  <si>
    <t>3.1 Activity 1</t>
  </si>
  <si>
    <t>3.1.1 Collecting Data dan Informasi dari Program I dan II</t>
  </si>
  <si>
    <t>1. Belanja Langsung</t>
  </si>
  <si>
    <t xml:space="preserve">   a. Honorarium Tim Pelaksana (Survey, Pemetaan, Pengamatan, Studi Kasus)  </t>
  </si>
  <si>
    <t xml:space="preserve">   b. Sewa Tempat  kegiatan/lokasi</t>
  </si>
  <si>
    <t xml:space="preserve">   c. Biaya Telekomunikasi </t>
  </si>
  <si>
    <t xml:space="preserve">   d. FGD</t>
  </si>
  <si>
    <t xml:space="preserve">   e. Entri Data</t>
  </si>
  <si>
    <t>2. Belanja Tidak Langsung</t>
  </si>
  <si>
    <t xml:space="preserve">   a. Konsumsi</t>
  </si>
  <si>
    <t xml:space="preserve">   b. ATK</t>
  </si>
  <si>
    <t xml:space="preserve">   c. Pengadaan Alat Video + camcoder + camera</t>
  </si>
  <si>
    <t xml:space="preserve">   d. Final Report</t>
  </si>
  <si>
    <t>TOTAL 3.1.1</t>
  </si>
  <si>
    <t>3.1.2 Perancangan Desain Management Database Program I dan II</t>
  </si>
  <si>
    <t xml:space="preserve">    a. Honorarium PIC Pelaksana </t>
  </si>
  <si>
    <t xml:space="preserve">    b. Data Analis</t>
  </si>
  <si>
    <t xml:space="preserve">    c. Biaya Telekomunikasi </t>
  </si>
  <si>
    <t xml:space="preserve">    d. Database Management</t>
  </si>
  <si>
    <t xml:space="preserve">         - Team leader</t>
  </si>
  <si>
    <t xml:space="preserve">         - Analist system</t>
  </si>
  <si>
    <t xml:space="preserve">         - Programmer</t>
  </si>
  <si>
    <t xml:space="preserve">         - Database admin</t>
  </si>
  <si>
    <t xml:space="preserve">         - Operator</t>
  </si>
  <si>
    <t xml:space="preserve">      a. Konsumsi</t>
  </si>
  <si>
    <t xml:space="preserve">      b. ATK</t>
  </si>
  <si>
    <t xml:space="preserve">      c. Pengadaan Laptop</t>
  </si>
  <si>
    <t xml:space="preserve">      d. Final Report</t>
  </si>
  <si>
    <t>TOTAL 3.1.2</t>
  </si>
  <si>
    <t xml:space="preserve">3.1.3 Training kepada stakeholders pariwisata meliputi : Pengenalan sistem,  inputing data dan implementasi aplikasi/sistem </t>
  </si>
  <si>
    <t xml:space="preserve">      a. Honorarium Tim Pelaksana (Trainer)</t>
  </si>
  <si>
    <t xml:space="preserve">      b. Sewa Tempat  kegiatan/lokasi</t>
  </si>
  <si>
    <t xml:space="preserve">      c. Biaya Telekomunikasi </t>
  </si>
  <si>
    <t xml:space="preserve">       a. Konsumsi</t>
  </si>
  <si>
    <t xml:space="preserve">       b. ATK</t>
  </si>
  <si>
    <t xml:space="preserve">       c. Pengadaan Laptop</t>
  </si>
  <si>
    <t xml:space="preserve">       d. Final Report</t>
  </si>
  <si>
    <t>TOTAL 3.1.3</t>
  </si>
  <si>
    <t>3.1.4 Sikronisasi Sitem Informasi Management destination dengan sistem informasi komoditas</t>
  </si>
  <si>
    <t xml:space="preserve">       a. Honorarium PIC Pelaksana </t>
  </si>
  <si>
    <t xml:space="preserve">       b. Data Analis</t>
  </si>
  <si>
    <t xml:space="preserve">       c. Biaya Telekomunikasi </t>
  </si>
  <si>
    <t xml:space="preserve">       d. Database Management</t>
  </si>
  <si>
    <t xml:space="preserve">           - Team leader</t>
  </si>
  <si>
    <t xml:space="preserve">           - Analist system</t>
  </si>
  <si>
    <t xml:space="preserve">           - Programmer</t>
  </si>
  <si>
    <t xml:space="preserve">           - Database admin</t>
  </si>
  <si>
    <t xml:space="preserve">           - Operator</t>
  </si>
  <si>
    <t xml:space="preserve">           - operator Magetan</t>
  </si>
  <si>
    <t xml:space="preserve">        e. Bandwidth 1 Mbps/bln x 3thn </t>
  </si>
  <si>
    <t xml:space="preserve">        f. Server</t>
  </si>
  <si>
    <t>TOTAL 3.1.4</t>
  </si>
  <si>
    <t xml:space="preserve">3.1.5 Penguatan kerjasama antara UNS, PT Java Pavillion, Dinas terkait di Pemerintah Kabupaten berupa penyusunan MOU dan Standart Operasional Procedure </t>
  </si>
  <si>
    <t xml:space="preserve">       a. Honorarium Tim Pelaksana </t>
  </si>
  <si>
    <t xml:space="preserve">       b. Sewa Tempat  kegiatan/lokasi</t>
  </si>
  <si>
    <t xml:space="preserve">       d. FGD</t>
  </si>
  <si>
    <t xml:space="preserve">       f. Narasumber FGD</t>
  </si>
  <si>
    <t xml:space="preserve">       g. Tenaga Ahli </t>
  </si>
  <si>
    <t xml:space="preserve">       h. Dokumentasi dan penggadaan SOP dan MOU </t>
  </si>
  <si>
    <t xml:space="preserve">        a. Konsumsi</t>
  </si>
  <si>
    <t xml:space="preserve">        b. ATK</t>
  </si>
  <si>
    <t xml:space="preserve">        c. Final Report </t>
  </si>
  <si>
    <t>TOTAL 3.1.5</t>
  </si>
  <si>
    <t xml:space="preserve">                 TOTAL 3.1</t>
  </si>
  <si>
    <t>III.2 Activity 2</t>
  </si>
  <si>
    <t>3.2.1 Penguatan SIMPAR</t>
  </si>
  <si>
    <t>FGD site plan kawasan lawu tahun 2012-2013</t>
  </si>
  <si>
    <t>Nutulensi 2012-2013</t>
  </si>
  <si>
    <t>Merchants</t>
  </si>
  <si>
    <t>Site visit dari Yayasan Karya Tunas Nusantara, 2012 -2013</t>
  </si>
  <si>
    <t>- Lokal airfares (Jakarta - Surakarta)</t>
  </si>
  <si>
    <t>- Lokal travel (Surakarta - Sragen - Karanganyar)</t>
  </si>
  <si>
    <t>- Lokal acomodation</t>
  </si>
  <si>
    <t>TOTAL3.2.1</t>
  </si>
  <si>
    <t>3.2.2 Promosi Paket Wisata</t>
  </si>
  <si>
    <t>FGD implementation plan regularly domestic promotion</t>
  </si>
  <si>
    <t>FGD implementation plan annually international promotion</t>
  </si>
  <si>
    <t>Visit International Student UNS ke Ngawi</t>
  </si>
  <si>
    <t>Lokal akomodasi biro perjalanan wisata Bali dalam implementasi Famtrip</t>
  </si>
  <si>
    <t>Notulensi</t>
  </si>
  <si>
    <t>Pembelian Alat laboratorium D3 UPW</t>
  </si>
  <si>
    <t>Local travel selama event promosi domestik</t>
  </si>
  <si>
    <t>Lokal acomodation</t>
  </si>
  <si>
    <t>Comunication domestic promotion</t>
  </si>
  <si>
    <t xml:space="preserve">International airfares 2012 dan 2013 </t>
  </si>
  <si>
    <t>- international airfares (Surakarta - Berlin, Maret 2012 dan 2013)</t>
  </si>
  <si>
    <t>- international airfares (Surakarta - Moskow, Maret 2012 dan 2013)</t>
  </si>
  <si>
    <t>- international airfares (Surakarta - Budapest, April 2012 dan 2013)</t>
  </si>
  <si>
    <t>- international airfares (Surakarta - Gothenborg, Maret 2012 dan 2013)</t>
  </si>
  <si>
    <t>- international airfares (Surakarta - Singapura, Oktober 2012 dan 2013)</t>
  </si>
  <si>
    <t xml:space="preserve">Lokal acomodation 2012 dan 2013 </t>
  </si>
  <si>
    <t>- Promosi Berlin (registration fee, stand, insurance, etc)</t>
  </si>
  <si>
    <t>- Promosi Moskow (registration fee, stand, insurance, etc)</t>
  </si>
  <si>
    <t>- Promosi Budapest (registration fee, stand, insurance, etc)</t>
  </si>
  <si>
    <t>- Promosi Gotenborg (registration fee, stand, insurance, etc)</t>
  </si>
  <si>
    <t>- Promosi Singapura (registration fee, stand, insurance, etc)</t>
  </si>
  <si>
    <t>Comunication international promotion</t>
  </si>
  <si>
    <t>TOTAL 3.2.2</t>
  </si>
  <si>
    <t>3.2.3 Maintenance dan Updating Data Promosi</t>
  </si>
  <si>
    <t>Design kuisioner</t>
  </si>
  <si>
    <t>Capture dan editing foto objek wisata baru di kabupaten Magetan</t>
  </si>
  <si>
    <t>Laptop</t>
  </si>
  <si>
    <t>Maintenance dan update data SIMPAR Terpadu</t>
  </si>
  <si>
    <t>- Team leader</t>
  </si>
  <si>
    <t>- Analist system</t>
  </si>
  <si>
    <t>- Programmer</t>
  </si>
  <si>
    <t>- Databased admin</t>
  </si>
  <si>
    <t>- Operator</t>
  </si>
  <si>
    <t>Koordinasi dengan sektor pendukung pariwisata (dgn stakeholder)</t>
  </si>
  <si>
    <t>TOTAL 3.2.3</t>
  </si>
  <si>
    <t xml:space="preserve">                TOTAL 3.2</t>
  </si>
  <si>
    <t>T O T A L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</si>
</sst>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0"/>
    </font>
    <font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3" fontId="0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15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64" fontId="0" fillId="2" borderId="1" xfId="15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41" fontId="0" fillId="5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43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5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1" fillId="0" borderId="1" xfId="0" applyFont="1" applyBorder="1" applyAlignment="1">
      <alignment wrapText="1"/>
    </xf>
    <xf numFmtId="41" fontId="0" fillId="6" borderId="1" xfId="0" applyNumberFormat="1" applyFont="1" applyFill="1" applyBorder="1" applyAlignment="1">
      <alignment/>
    </xf>
    <xf numFmtId="3" fontId="0" fillId="6" borderId="1" xfId="0" applyNumberFormat="1" applyFont="1" applyFill="1" applyBorder="1" applyAlignment="1">
      <alignment/>
    </xf>
    <xf numFmtId="37" fontId="0" fillId="0" borderId="1" xfId="0" applyNumberFormat="1" applyFont="1" applyBorder="1" applyAlignment="1">
      <alignment/>
    </xf>
    <xf numFmtId="41" fontId="1" fillId="5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1" fontId="0" fillId="0" borderId="1" xfId="0" applyNumberFormat="1" applyFill="1" applyBorder="1" applyAlignment="1">
      <alignment/>
    </xf>
    <xf numFmtId="49" fontId="0" fillId="6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3" fontId="0" fillId="6" borderId="1" xfId="0" applyNumberFormat="1" applyFill="1" applyBorder="1" applyAlignment="1">
      <alignment/>
    </xf>
    <xf numFmtId="41" fontId="0" fillId="6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41" fontId="3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1" fontId="4" fillId="5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41" fontId="0" fillId="0" borderId="1" xfId="16" applyFont="1" applyBorder="1" applyAlignment="1">
      <alignment/>
    </xf>
    <xf numFmtId="41" fontId="0" fillId="0" borderId="1" xfId="16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1" fontId="0" fillId="0" borderId="1" xfId="0" applyNumberFormat="1" applyFill="1" applyBorder="1" applyAlignment="1">
      <alignment horizontal="left"/>
    </xf>
    <xf numFmtId="3" fontId="0" fillId="0" borderId="1" xfId="15" applyNumberFormat="1" applyFont="1" applyFill="1" applyBorder="1" applyAlignment="1">
      <alignment horizontal="right"/>
    </xf>
    <xf numFmtId="49" fontId="1" fillId="7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/>
    </xf>
    <xf numFmtId="3" fontId="0" fillId="6" borderId="1" xfId="15" applyNumberFormat="1" applyFont="1" applyFill="1" applyBorder="1" applyAlignment="1">
      <alignment/>
    </xf>
    <xf numFmtId="164" fontId="0" fillId="6" borderId="1" xfId="15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0" fillId="0" borderId="1" xfId="15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" xfId="15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41" fontId="1" fillId="3" borderId="1" xfId="0" applyNumberFormat="1" applyFont="1" applyFill="1" applyBorder="1" applyAlignment="1">
      <alignment/>
    </xf>
    <xf numFmtId="164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workbookViewId="0" topLeftCell="A155">
      <selection activeCell="A11" sqref="A11"/>
    </sheetView>
  </sheetViews>
  <sheetFormatPr defaultColWidth="9.140625" defaultRowHeight="12.75"/>
  <cols>
    <col min="1" max="1" width="71.28125" style="0" bestFit="1" customWidth="1"/>
    <col min="2" max="3" width="12.7109375" style="0" bestFit="1" customWidth="1"/>
    <col min="4" max="4" width="2.00390625" style="0" bestFit="1" customWidth="1"/>
    <col min="5" max="5" width="11.140625" style="0" bestFit="1" customWidth="1"/>
    <col min="6" max="6" width="2.00390625" style="0" bestFit="1" customWidth="1"/>
    <col min="7" max="7" width="11.28125" style="0" bestFit="1" customWidth="1"/>
    <col min="8" max="8" width="10.140625" style="0" bestFit="1" customWidth="1"/>
    <col min="9" max="9" width="11.140625" style="0" bestFit="1" customWidth="1"/>
    <col min="10" max="10" width="2.00390625" style="0" bestFit="1" customWidth="1"/>
    <col min="11" max="13" width="12.28125" style="0" bestFit="1" customWidth="1"/>
    <col min="14" max="14" width="11.28125" style="0" bestFit="1" customWidth="1"/>
    <col min="15" max="15" width="14.00390625" style="0" bestFit="1" customWidth="1"/>
    <col min="16" max="16" width="2.00390625" style="0" bestFit="1" customWidth="1"/>
    <col min="17" max="19" width="12.28125" style="0" bestFit="1" customWidth="1"/>
    <col min="20" max="20" width="11.28125" style="0" bestFit="1" customWidth="1"/>
    <col min="21" max="21" width="12.28125" style="0" bestFit="1" customWidth="1"/>
  </cols>
  <sheetData>
    <row r="1" spans="1:21" ht="12.75">
      <c r="A1" s="1" t="s">
        <v>0</v>
      </c>
      <c r="B1" s="2"/>
      <c r="C1" s="2"/>
      <c r="D1" s="3"/>
      <c r="E1" s="3"/>
      <c r="F1" s="3"/>
      <c r="G1" s="3"/>
      <c r="H1" s="3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>
      <c r="A2" s="6" t="s">
        <v>1</v>
      </c>
      <c r="B2" s="2"/>
      <c r="C2" s="2"/>
      <c r="D2" s="3"/>
      <c r="E2" s="3"/>
      <c r="F2" s="3"/>
      <c r="G2" s="3"/>
      <c r="H2" s="3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7" t="s">
        <v>2</v>
      </c>
      <c r="B3" s="2">
        <v>500000</v>
      </c>
      <c r="C3" s="2"/>
      <c r="D3" s="3"/>
      <c r="E3" s="3"/>
      <c r="F3" s="3"/>
      <c r="G3" s="3"/>
      <c r="H3" s="3"/>
      <c r="I3" s="2">
        <v>500000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7" t="s">
        <v>3</v>
      </c>
      <c r="B4" s="2">
        <v>10000000</v>
      </c>
      <c r="C4" s="2"/>
      <c r="D4" s="3"/>
      <c r="E4" s="3"/>
      <c r="F4" s="3"/>
      <c r="G4" s="3"/>
      <c r="H4" s="3"/>
      <c r="I4" s="2">
        <v>10000000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7" t="s">
        <v>4</v>
      </c>
      <c r="B5" s="2">
        <v>2000000</v>
      </c>
      <c r="C5" s="2"/>
      <c r="D5" s="3"/>
      <c r="E5" s="3"/>
      <c r="F5" s="3"/>
      <c r="G5" s="3"/>
      <c r="H5" s="3"/>
      <c r="I5" s="2">
        <v>2000000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8" t="s">
        <v>5</v>
      </c>
      <c r="B6" s="2">
        <v>2400000</v>
      </c>
      <c r="C6" s="2"/>
      <c r="D6" s="3"/>
      <c r="E6" s="3"/>
      <c r="F6" s="3"/>
      <c r="G6" s="3"/>
      <c r="H6" s="3"/>
      <c r="I6" s="2">
        <v>2400000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7" t="s">
        <v>6</v>
      </c>
      <c r="B7" s="2">
        <v>1000000</v>
      </c>
      <c r="C7" s="2"/>
      <c r="D7" s="3"/>
      <c r="E7" s="3"/>
      <c r="F7" s="3"/>
      <c r="G7" s="3"/>
      <c r="H7" s="3"/>
      <c r="I7" s="2">
        <v>1000000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9" t="s">
        <v>7</v>
      </c>
      <c r="B8" s="2">
        <v>4500000</v>
      </c>
      <c r="C8" s="2"/>
      <c r="D8" s="3"/>
      <c r="E8" s="3"/>
      <c r="F8" s="3"/>
      <c r="G8" s="3"/>
      <c r="H8" s="3"/>
      <c r="I8" s="2">
        <v>4500000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9" t="s">
        <v>8</v>
      </c>
      <c r="B9" s="2">
        <v>18000000</v>
      </c>
      <c r="C9" s="2"/>
      <c r="D9" s="3"/>
      <c r="E9" s="3"/>
      <c r="F9" s="3"/>
      <c r="G9" s="3"/>
      <c r="H9" s="3"/>
      <c r="I9" s="2">
        <v>18000000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9" t="s">
        <v>9</v>
      </c>
      <c r="B10" s="2">
        <v>3000000</v>
      </c>
      <c r="C10" s="2"/>
      <c r="D10" s="3"/>
      <c r="E10" s="10"/>
      <c r="F10" s="10"/>
      <c r="G10" s="10"/>
      <c r="H10" s="10"/>
      <c r="I10" s="2">
        <v>3000000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9" t="s">
        <v>10</v>
      </c>
      <c r="B11" s="2">
        <v>1500000</v>
      </c>
      <c r="C11" s="2"/>
      <c r="D11" s="3"/>
      <c r="E11" s="3"/>
      <c r="F11" s="3"/>
      <c r="G11" s="3"/>
      <c r="H11" s="3"/>
      <c r="I11" s="2">
        <v>1500000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11" t="s">
        <v>11</v>
      </c>
      <c r="B12" s="12">
        <f>SUM(B3:B11)</f>
        <v>42900000</v>
      </c>
      <c r="C12" s="12">
        <f>SUM(D12:U12)</f>
        <v>42900000</v>
      </c>
      <c r="D12" s="13"/>
      <c r="E12" s="13"/>
      <c r="F12" s="13"/>
      <c r="G12" s="14"/>
      <c r="H12" s="13"/>
      <c r="I12" s="15">
        <f>SUM(I3:I11)</f>
        <v>42900000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2.75">
      <c r="A13" s="6"/>
      <c r="B13" s="2"/>
      <c r="C13" s="2"/>
      <c r="D13" s="3"/>
      <c r="E13" s="3"/>
      <c r="F13" s="3"/>
      <c r="G13" s="3"/>
      <c r="H13" s="3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6" t="s">
        <v>12</v>
      </c>
      <c r="B14" s="2"/>
      <c r="C14" s="2"/>
      <c r="D14" s="3"/>
      <c r="E14" s="3"/>
      <c r="F14" s="3"/>
      <c r="G14" s="3"/>
      <c r="H14" s="3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5.5">
      <c r="A15" s="16" t="s">
        <v>13</v>
      </c>
      <c r="B15" s="2">
        <v>3000000</v>
      </c>
      <c r="C15" s="2"/>
      <c r="D15" s="3"/>
      <c r="E15" s="3"/>
      <c r="F15" s="3"/>
      <c r="G15" s="3"/>
      <c r="H15" s="3"/>
      <c r="I15" s="2">
        <v>3000000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7" t="s">
        <v>14</v>
      </c>
      <c r="B16" s="2">
        <v>150000000</v>
      </c>
      <c r="C16" s="2"/>
      <c r="D16" s="3"/>
      <c r="E16" s="3"/>
      <c r="F16" s="3"/>
      <c r="G16" s="3"/>
      <c r="H16" s="3"/>
      <c r="I16" s="2">
        <v>150000000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7" t="s">
        <v>15</v>
      </c>
      <c r="B17" s="2"/>
      <c r="C17" s="2"/>
      <c r="D17" s="3"/>
      <c r="E17" s="3"/>
      <c r="F17" s="3"/>
      <c r="G17" s="3"/>
      <c r="H17" s="3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9" t="s">
        <v>16</v>
      </c>
      <c r="B18" s="2">
        <v>7500000</v>
      </c>
      <c r="C18" s="2"/>
      <c r="D18" s="3"/>
      <c r="E18" s="3"/>
      <c r="F18" s="3"/>
      <c r="G18" s="3"/>
      <c r="H18" s="3"/>
      <c r="I18" s="2">
        <v>7500000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9" t="s">
        <v>17</v>
      </c>
      <c r="B19" s="2">
        <v>1500000</v>
      </c>
      <c r="C19" s="2"/>
      <c r="D19" s="3"/>
      <c r="E19" s="3"/>
      <c r="F19" s="3"/>
      <c r="G19" s="3"/>
      <c r="H19" s="3"/>
      <c r="I19" s="2">
        <v>1500000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9" t="s">
        <v>7</v>
      </c>
      <c r="B20" s="2">
        <v>1490000</v>
      </c>
      <c r="C20" s="2"/>
      <c r="D20" s="3"/>
      <c r="E20" s="3"/>
      <c r="F20" s="3"/>
      <c r="G20" s="3"/>
      <c r="H20" s="3"/>
      <c r="I20" s="2">
        <v>1490000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9" t="s">
        <v>9</v>
      </c>
      <c r="B21" s="2">
        <v>1000000</v>
      </c>
      <c r="C21" s="2"/>
      <c r="D21" s="3"/>
      <c r="E21" s="3"/>
      <c r="F21" s="3"/>
      <c r="G21" s="3"/>
      <c r="H21" s="3"/>
      <c r="I21" s="2">
        <v>1000000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9" t="s">
        <v>10</v>
      </c>
      <c r="B22" s="2">
        <v>1500000</v>
      </c>
      <c r="C22" s="2"/>
      <c r="D22" s="3"/>
      <c r="E22" s="3"/>
      <c r="F22" s="3"/>
      <c r="G22" s="3"/>
      <c r="H22" s="3"/>
      <c r="I22" s="2">
        <v>1500000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11" t="s">
        <v>18</v>
      </c>
      <c r="B23" s="12">
        <f>SUM(B15:B22)</f>
        <v>165990000</v>
      </c>
      <c r="C23" s="12">
        <f>SUM(D23:U23)</f>
        <v>165990000</v>
      </c>
      <c r="D23" s="13"/>
      <c r="E23" s="13"/>
      <c r="F23" s="13"/>
      <c r="G23" s="13"/>
      <c r="H23" s="13"/>
      <c r="I23" s="15">
        <f>SUM(I15:I22)</f>
        <v>165990000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2.75">
      <c r="A24" s="6"/>
      <c r="B24" s="2"/>
      <c r="C24" s="2"/>
      <c r="D24" s="3"/>
      <c r="E24" s="3"/>
      <c r="F24" s="3"/>
      <c r="G24" s="3"/>
      <c r="H24" s="3"/>
      <c r="I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6" t="s">
        <v>19</v>
      </c>
      <c r="B25" s="2"/>
      <c r="C25" s="2"/>
      <c r="D25" s="3"/>
      <c r="E25" s="3"/>
      <c r="F25" s="3"/>
      <c r="G25" s="3"/>
      <c r="H25" s="3"/>
      <c r="I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7" t="s">
        <v>20</v>
      </c>
      <c r="B26" s="2"/>
      <c r="C26" s="2"/>
      <c r="D26" s="3"/>
      <c r="E26" s="3"/>
      <c r="F26" s="3"/>
      <c r="G26" s="3"/>
      <c r="H26" s="3"/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9" t="s">
        <v>21</v>
      </c>
      <c r="B27" s="2">
        <v>2700000</v>
      </c>
      <c r="C27" s="2"/>
      <c r="D27" s="3"/>
      <c r="E27" s="3"/>
      <c r="F27" s="3"/>
      <c r="G27" s="3"/>
      <c r="H27" s="3"/>
      <c r="I27" s="2">
        <v>2700000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9" t="s">
        <v>22</v>
      </c>
      <c r="B28" s="2">
        <v>6000000</v>
      </c>
      <c r="C28" s="2"/>
      <c r="D28" s="3"/>
      <c r="E28" s="3"/>
      <c r="F28" s="3"/>
      <c r="G28" s="3"/>
      <c r="H28" s="3"/>
      <c r="I28" s="2">
        <v>6000000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9" t="s">
        <v>7</v>
      </c>
      <c r="B29" s="2">
        <v>4500000</v>
      </c>
      <c r="C29" s="2"/>
      <c r="D29" s="3"/>
      <c r="E29" s="3"/>
      <c r="F29" s="3"/>
      <c r="G29" s="3"/>
      <c r="H29" s="3"/>
      <c r="I29" s="2">
        <v>4500000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9" t="s">
        <v>9</v>
      </c>
      <c r="B30" s="2">
        <v>4500000</v>
      </c>
      <c r="C30" s="2"/>
      <c r="D30" s="3"/>
      <c r="E30" s="3"/>
      <c r="F30" s="3"/>
      <c r="G30" s="3"/>
      <c r="H30" s="3"/>
      <c r="I30" s="2">
        <v>4500000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9" t="s">
        <v>23</v>
      </c>
      <c r="B31" s="2"/>
      <c r="C31" s="2"/>
      <c r="D31" s="3"/>
      <c r="E31" s="3"/>
      <c r="F31" s="3"/>
      <c r="G31" s="3"/>
      <c r="H31" s="3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9" t="s">
        <v>21</v>
      </c>
      <c r="B32" s="2">
        <v>3510000</v>
      </c>
      <c r="C32" s="2"/>
      <c r="D32" s="3"/>
      <c r="E32" s="3"/>
      <c r="F32" s="3"/>
      <c r="G32" s="3"/>
      <c r="H32" s="3"/>
      <c r="I32" s="2">
        <v>3510000</v>
      </c>
      <c r="J32" s="3"/>
      <c r="K32" s="10"/>
      <c r="L32" s="10"/>
      <c r="M32" s="10"/>
      <c r="N32" s="10"/>
      <c r="O32" s="3"/>
      <c r="P32" s="3"/>
      <c r="Q32" s="3"/>
      <c r="R32" s="3"/>
      <c r="S32" s="3"/>
      <c r="T32" s="3"/>
      <c r="U32" s="3"/>
    </row>
    <row r="33" spans="1:21" ht="12.75">
      <c r="A33" s="9" t="s">
        <v>24</v>
      </c>
      <c r="B33" s="2">
        <v>19800000</v>
      </c>
      <c r="C33" s="2"/>
      <c r="D33" s="3"/>
      <c r="E33" s="3"/>
      <c r="F33" s="3"/>
      <c r="G33" s="3"/>
      <c r="H33" s="3"/>
      <c r="I33" s="2">
        <v>19800000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11" t="s">
        <v>25</v>
      </c>
      <c r="B34" s="12">
        <f>SUM(B27:B33)</f>
        <v>41010000</v>
      </c>
      <c r="C34" s="12">
        <f>SUM(D34:U34)</f>
        <v>41010000</v>
      </c>
      <c r="D34" s="13"/>
      <c r="E34" s="13"/>
      <c r="F34" s="13"/>
      <c r="G34" s="13"/>
      <c r="H34" s="13"/>
      <c r="I34" s="15">
        <f>SUM(I27:I33)</f>
        <v>41010000</v>
      </c>
      <c r="J34" s="13"/>
      <c r="K34" s="14"/>
      <c r="L34" s="14"/>
      <c r="M34" s="14"/>
      <c r="N34" s="14"/>
      <c r="O34" s="13"/>
      <c r="P34" s="13"/>
      <c r="Q34" s="13"/>
      <c r="R34" s="13"/>
      <c r="S34" s="13"/>
      <c r="T34" s="13"/>
      <c r="U34" s="13"/>
    </row>
    <row r="35" spans="1:21" ht="12.75">
      <c r="A35" s="17" t="s">
        <v>26</v>
      </c>
      <c r="B35" s="18">
        <f>B12+B23+B34</f>
        <v>249900000</v>
      </c>
      <c r="C35" s="18">
        <f>SUM(D35:U35)</f>
        <v>249900000</v>
      </c>
      <c r="D35" s="19"/>
      <c r="E35" s="18">
        <f>E12+E23+E34</f>
        <v>0</v>
      </c>
      <c r="F35" s="19"/>
      <c r="G35" s="19"/>
      <c r="H35" s="19"/>
      <c r="I35" s="18">
        <f>I12+I23+I34</f>
        <v>249900000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2.75">
      <c r="A36" s="20" t="s">
        <v>27</v>
      </c>
      <c r="B36" s="21" t="e">
        <f>#REF!+#REF!+B35</f>
        <v>#REF!</v>
      </c>
      <c r="C36" s="21" t="e">
        <f>SUM(D36:U36)</f>
        <v>#REF!</v>
      </c>
      <c r="D36" s="22"/>
      <c r="E36" s="21" t="e">
        <f>#REF!+#REF!+E35</f>
        <v>#REF!</v>
      </c>
      <c r="F36" s="22"/>
      <c r="G36" s="22"/>
      <c r="H36" s="22"/>
      <c r="I36" s="21" t="e">
        <f>#REF!+#REF!+I35</f>
        <v>#REF!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3"/>
      <c r="B37" s="4"/>
      <c r="C37" s="4"/>
      <c r="D37" s="3"/>
      <c r="E37" s="3"/>
      <c r="F37" s="3"/>
      <c r="G37" s="3"/>
      <c r="H37" s="3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6" t="s">
        <v>28</v>
      </c>
      <c r="B38" s="23"/>
      <c r="C38" s="23"/>
      <c r="D38" s="3"/>
      <c r="E38" s="3"/>
      <c r="F38" s="3"/>
      <c r="G38" s="3"/>
      <c r="H38" s="3"/>
      <c r="I38" s="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1" t="s">
        <v>29</v>
      </c>
      <c r="B39" s="24"/>
      <c r="C39" s="24"/>
      <c r="D39" s="5"/>
      <c r="E39" s="5"/>
      <c r="F39" s="5"/>
      <c r="G39" s="5"/>
      <c r="H39" s="5"/>
      <c r="I39" s="2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>
      <c r="A40" s="6" t="s">
        <v>30</v>
      </c>
      <c r="B40" s="23"/>
      <c r="C40" s="23"/>
      <c r="D40" s="3"/>
      <c r="E40" s="3"/>
      <c r="F40" s="3"/>
      <c r="G40" s="3"/>
      <c r="H40" s="3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26" t="s">
        <v>31</v>
      </c>
      <c r="B41" s="27"/>
      <c r="C41" s="27"/>
      <c r="D41" s="3"/>
      <c r="E41" s="3"/>
      <c r="F41" s="3"/>
      <c r="G41" s="3"/>
      <c r="H41" s="3"/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26" t="s">
        <v>32</v>
      </c>
      <c r="B42" s="27">
        <v>128000000</v>
      </c>
      <c r="C42" s="27">
        <f>SUM(D42:U42)</f>
        <v>128000000.04761904</v>
      </c>
      <c r="D42" s="28"/>
      <c r="E42" s="4">
        <v>15000000</v>
      </c>
      <c r="F42" s="3"/>
      <c r="G42" s="4">
        <v>10000000</v>
      </c>
      <c r="H42" s="3"/>
      <c r="I42" s="4">
        <f>B42-112047619</f>
        <v>15952381</v>
      </c>
      <c r="J42" s="3"/>
      <c r="K42" s="4">
        <v>20000000</v>
      </c>
      <c r="L42" s="3"/>
      <c r="M42" s="3"/>
      <c r="N42" s="3"/>
      <c r="O42" s="29">
        <f>B42*(3500/10500)*100%</f>
        <v>42666666.666666664</v>
      </c>
      <c r="P42" s="3"/>
      <c r="Q42" s="3"/>
      <c r="R42" s="3"/>
      <c r="S42" s="3"/>
      <c r="T42" s="3"/>
      <c r="U42" s="29">
        <f>B42*(2000/10500)*100%</f>
        <v>24380952.38095238</v>
      </c>
    </row>
    <row r="43" spans="1:21" ht="12.75">
      <c r="A43" s="26" t="s">
        <v>33</v>
      </c>
      <c r="B43" s="27">
        <v>16000000</v>
      </c>
      <c r="C43" s="27">
        <f aca="true" t="shared" si="0" ref="C43:C53">SUM(D43:U43)</f>
        <v>16000000</v>
      </c>
      <c r="D43" s="3"/>
      <c r="E43" s="3"/>
      <c r="F43" s="3"/>
      <c r="G43" s="4"/>
      <c r="H43" s="3"/>
      <c r="I43" s="4">
        <f>B43*(5000/10500)*100%</f>
        <v>7619047.6190476185</v>
      </c>
      <c r="J43" s="3"/>
      <c r="K43" s="4"/>
      <c r="L43" s="3"/>
      <c r="M43" s="3"/>
      <c r="N43" s="3"/>
      <c r="O43" s="29">
        <f aca="true" t="shared" si="1" ref="O43:O51">B43*(3500/10500)*100%</f>
        <v>5333333.333333333</v>
      </c>
      <c r="P43" s="3"/>
      <c r="Q43" s="3"/>
      <c r="R43" s="3"/>
      <c r="S43" s="3"/>
      <c r="T43" s="3"/>
      <c r="U43" s="29">
        <f aca="true" t="shared" si="2" ref="U43:U51">B43*(2000/10500)*100%</f>
        <v>3047619.0476190476</v>
      </c>
    </row>
    <row r="44" spans="1:21" ht="12.75">
      <c r="A44" s="26" t="s">
        <v>34</v>
      </c>
      <c r="B44" s="27">
        <v>112000000</v>
      </c>
      <c r="C44" s="27">
        <f t="shared" si="0"/>
        <v>111999999.99999999</v>
      </c>
      <c r="D44" s="3"/>
      <c r="E44" s="3"/>
      <c r="F44" s="3"/>
      <c r="G44" s="4"/>
      <c r="H44" s="3"/>
      <c r="I44" s="4">
        <f>B44*(5000/10500)*100%</f>
        <v>53333333.33333333</v>
      </c>
      <c r="J44" s="3"/>
      <c r="K44" s="4"/>
      <c r="L44" s="3"/>
      <c r="M44" s="3"/>
      <c r="N44" s="3"/>
      <c r="O44" s="29">
        <f t="shared" si="1"/>
        <v>37333333.33333333</v>
      </c>
      <c r="P44" s="3"/>
      <c r="Q44" s="3"/>
      <c r="R44" s="3"/>
      <c r="S44" s="3"/>
      <c r="T44" s="3"/>
      <c r="U44" s="29">
        <f t="shared" si="2"/>
        <v>21333333.333333332</v>
      </c>
    </row>
    <row r="45" spans="1:21" ht="12.75">
      <c r="A45" s="26" t="s">
        <v>35</v>
      </c>
      <c r="B45" s="27">
        <v>10800000</v>
      </c>
      <c r="C45" s="27">
        <f t="shared" si="0"/>
        <v>10799999.999999998</v>
      </c>
      <c r="D45" s="3"/>
      <c r="E45" s="3"/>
      <c r="F45" s="3"/>
      <c r="G45" s="4"/>
      <c r="H45" s="3"/>
      <c r="I45" s="4">
        <f>B45*(5000/10500)*100%</f>
        <v>5142857.142857143</v>
      </c>
      <c r="J45" s="3"/>
      <c r="K45" s="4"/>
      <c r="L45" s="3"/>
      <c r="M45" s="3"/>
      <c r="N45" s="3"/>
      <c r="O45" s="29">
        <f t="shared" si="1"/>
        <v>3600000</v>
      </c>
      <c r="P45" s="3"/>
      <c r="Q45" s="3"/>
      <c r="R45" s="3"/>
      <c r="S45" s="3"/>
      <c r="T45" s="3"/>
      <c r="U45" s="29">
        <f t="shared" si="2"/>
        <v>2057142.857142857</v>
      </c>
    </row>
    <row r="46" spans="1:21" ht="12.75">
      <c r="A46" s="26" t="s">
        <v>36</v>
      </c>
      <c r="B46" s="27">
        <f>32000000*4</f>
        <v>128000000</v>
      </c>
      <c r="C46" s="27">
        <f t="shared" si="0"/>
        <v>128000000</v>
      </c>
      <c r="D46" s="3"/>
      <c r="E46" s="3"/>
      <c r="F46" s="3"/>
      <c r="G46" s="4">
        <f>30000000</f>
        <v>30000000</v>
      </c>
      <c r="H46" s="3"/>
      <c r="I46" s="4">
        <f>B46*(5000/10500)*100%-G46-10000000</f>
        <v>20952380.952380948</v>
      </c>
      <c r="J46" s="3"/>
      <c r="K46" s="4"/>
      <c r="L46" s="3"/>
      <c r="M46" s="3"/>
      <c r="N46" s="3"/>
      <c r="O46" s="29">
        <f t="shared" si="1"/>
        <v>42666666.666666664</v>
      </c>
      <c r="P46" s="3"/>
      <c r="Q46" s="3"/>
      <c r="R46" s="3"/>
      <c r="S46" s="4">
        <v>10000000</v>
      </c>
      <c r="T46" s="3"/>
      <c r="U46" s="29">
        <f t="shared" si="2"/>
        <v>24380952.38095238</v>
      </c>
    </row>
    <row r="47" spans="1:21" ht="12.75">
      <c r="A47" s="26"/>
      <c r="B47" s="27"/>
      <c r="C47" s="27"/>
      <c r="D47" s="3"/>
      <c r="E47" s="3"/>
      <c r="F47" s="3"/>
      <c r="G47" s="4"/>
      <c r="H47" s="3"/>
      <c r="I47" s="4"/>
      <c r="J47" s="3"/>
      <c r="K47" s="4"/>
      <c r="L47" s="3"/>
      <c r="M47" s="3"/>
      <c r="N47" s="3"/>
      <c r="O47" s="29">
        <f t="shared" si="1"/>
        <v>0</v>
      </c>
      <c r="P47" s="3"/>
      <c r="Q47" s="3"/>
      <c r="R47" s="3"/>
      <c r="S47" s="3"/>
      <c r="T47" s="3"/>
      <c r="U47" s="29">
        <f t="shared" si="2"/>
        <v>0</v>
      </c>
    </row>
    <row r="48" spans="1:21" ht="12.75">
      <c r="A48" s="26" t="s">
        <v>37</v>
      </c>
      <c r="B48" s="27"/>
      <c r="C48" s="27"/>
      <c r="D48" s="3"/>
      <c r="E48" s="3"/>
      <c r="F48" s="3"/>
      <c r="G48" s="4"/>
      <c r="H48" s="3"/>
      <c r="I48" s="4"/>
      <c r="J48" s="3"/>
      <c r="K48" s="4"/>
      <c r="L48" s="3"/>
      <c r="M48" s="3"/>
      <c r="N48" s="3"/>
      <c r="O48" s="29">
        <f t="shared" si="1"/>
        <v>0</v>
      </c>
      <c r="P48" s="3"/>
      <c r="Q48" s="3"/>
      <c r="R48" s="3"/>
      <c r="S48" s="3"/>
      <c r="T48" s="3"/>
      <c r="U48" s="29">
        <f t="shared" si="2"/>
        <v>0</v>
      </c>
    </row>
    <row r="49" spans="1:21" ht="12.75">
      <c r="A49" s="26" t="s">
        <v>38</v>
      </c>
      <c r="B49" s="27">
        <v>6000000</v>
      </c>
      <c r="C49" s="27">
        <f t="shared" si="0"/>
        <v>5999999.999999999</v>
      </c>
      <c r="D49" s="3"/>
      <c r="E49" s="3"/>
      <c r="F49" s="3"/>
      <c r="G49" s="4"/>
      <c r="H49" s="3"/>
      <c r="I49" s="4">
        <f>B49*(5000/10500)*100%</f>
        <v>2857142.857142857</v>
      </c>
      <c r="J49" s="3"/>
      <c r="K49" s="4"/>
      <c r="L49" s="3"/>
      <c r="M49" s="3"/>
      <c r="N49" s="3"/>
      <c r="O49" s="29">
        <f t="shared" si="1"/>
        <v>2000000</v>
      </c>
      <c r="P49" s="3"/>
      <c r="Q49" s="3"/>
      <c r="R49" s="3"/>
      <c r="S49" s="3"/>
      <c r="T49" s="3"/>
      <c r="U49" s="29">
        <f t="shared" si="2"/>
        <v>1142857.1428571427</v>
      </c>
    </row>
    <row r="50" spans="1:21" ht="12.75">
      <c r="A50" s="26" t="s">
        <v>39</v>
      </c>
      <c r="B50" s="27">
        <v>15000000</v>
      </c>
      <c r="C50" s="27">
        <f t="shared" si="0"/>
        <v>14999999.999999998</v>
      </c>
      <c r="D50" s="3"/>
      <c r="E50" s="3"/>
      <c r="F50" s="3"/>
      <c r="G50" s="3"/>
      <c r="H50" s="3"/>
      <c r="I50" s="4">
        <f>B50*(5000/10500)*100%</f>
        <v>7142857.142857143</v>
      </c>
      <c r="J50" s="3"/>
      <c r="K50" s="4"/>
      <c r="L50" s="3"/>
      <c r="M50" s="3"/>
      <c r="N50" s="3"/>
      <c r="O50" s="29">
        <f t="shared" si="1"/>
        <v>5000000</v>
      </c>
      <c r="P50" s="3"/>
      <c r="Q50" s="3"/>
      <c r="R50" s="3"/>
      <c r="S50" s="3"/>
      <c r="T50" s="3"/>
      <c r="U50" s="29">
        <f t="shared" si="2"/>
        <v>2857142.857142857</v>
      </c>
    </row>
    <row r="51" spans="1:21" ht="12.75">
      <c r="A51" s="26" t="s">
        <v>40</v>
      </c>
      <c r="B51" s="27">
        <v>25000000</v>
      </c>
      <c r="C51" s="27">
        <f t="shared" si="0"/>
        <v>25000000</v>
      </c>
      <c r="D51" s="3"/>
      <c r="E51" s="3"/>
      <c r="F51" s="3"/>
      <c r="G51" s="3"/>
      <c r="H51" s="3"/>
      <c r="I51" s="4">
        <f>B51*(5000/10500)*100%</f>
        <v>11904761.904761905</v>
      </c>
      <c r="J51" s="3"/>
      <c r="K51" s="4"/>
      <c r="L51" s="3"/>
      <c r="M51" s="3"/>
      <c r="N51" s="3"/>
      <c r="O51" s="29">
        <f t="shared" si="1"/>
        <v>8333333.333333333</v>
      </c>
      <c r="P51" s="3"/>
      <c r="Q51" s="3"/>
      <c r="R51" s="3"/>
      <c r="S51" s="3"/>
      <c r="T51" s="3"/>
      <c r="U51" s="29">
        <f t="shared" si="2"/>
        <v>4761904.761904761</v>
      </c>
    </row>
    <row r="52" spans="1:21" ht="12.75">
      <c r="A52" s="26" t="s">
        <v>41</v>
      </c>
      <c r="B52" s="27">
        <v>1000000</v>
      </c>
      <c r="C52" s="27">
        <f t="shared" si="0"/>
        <v>1000000</v>
      </c>
      <c r="D52" s="3"/>
      <c r="E52" s="3"/>
      <c r="F52" s="3"/>
      <c r="G52" s="3"/>
      <c r="H52" s="3"/>
      <c r="I52" s="4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29">
        <v>1000000</v>
      </c>
    </row>
    <row r="53" spans="1:21" ht="12.75">
      <c r="A53" s="30" t="s">
        <v>42</v>
      </c>
      <c r="B53" s="15">
        <f>SUM(B42:B52)</f>
        <v>441800000</v>
      </c>
      <c r="C53" s="15">
        <f t="shared" si="0"/>
        <v>440800000.04761904</v>
      </c>
      <c r="D53" s="31"/>
      <c r="E53" s="15">
        <f>SUM(E42:E52)</f>
        <v>15000000</v>
      </c>
      <c r="F53" s="31"/>
      <c r="G53" s="15">
        <f>SUM(G42:G51)</f>
        <v>40000000</v>
      </c>
      <c r="H53" s="31"/>
      <c r="I53" s="15">
        <f>SUM(I42:I52)</f>
        <v>124904761.95238096</v>
      </c>
      <c r="J53" s="31"/>
      <c r="K53" s="15">
        <f>SUM(K42:K52)</f>
        <v>20000000</v>
      </c>
      <c r="L53" s="31"/>
      <c r="M53" s="15">
        <f aca="true" t="shared" si="3" ref="M53:U53">SUM(M42:M51)</f>
        <v>0</v>
      </c>
      <c r="N53" s="15">
        <f t="shared" si="3"/>
        <v>0</v>
      </c>
      <c r="O53" s="15">
        <f t="shared" si="3"/>
        <v>146933333.33333334</v>
      </c>
      <c r="P53" s="15">
        <f t="shared" si="3"/>
        <v>0</v>
      </c>
      <c r="Q53" s="15">
        <f t="shared" si="3"/>
        <v>0</v>
      </c>
      <c r="R53" s="15">
        <f t="shared" si="3"/>
        <v>0</v>
      </c>
      <c r="S53" s="15">
        <f t="shared" si="3"/>
        <v>10000000</v>
      </c>
      <c r="T53" s="15">
        <f t="shared" si="3"/>
        <v>0</v>
      </c>
      <c r="U53" s="15">
        <f t="shared" si="3"/>
        <v>83961904.76190476</v>
      </c>
    </row>
    <row r="54" spans="1:21" ht="12.75">
      <c r="A54" s="6"/>
      <c r="B54" s="27"/>
      <c r="C54" s="27"/>
      <c r="D54" s="3"/>
      <c r="E54" s="3"/>
      <c r="F54" s="3"/>
      <c r="G54" s="3"/>
      <c r="H54" s="3"/>
      <c r="I54" s="4"/>
      <c r="J54" s="3"/>
      <c r="K54" s="4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6" t="s">
        <v>43</v>
      </c>
      <c r="B55" s="27"/>
      <c r="C55" s="27"/>
      <c r="D55" s="3"/>
      <c r="E55" s="3"/>
      <c r="F55" s="3"/>
      <c r="G55" s="3"/>
      <c r="H55" s="3"/>
      <c r="I55" s="4"/>
      <c r="J55" s="3"/>
      <c r="K55" s="4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26" t="s">
        <v>31</v>
      </c>
      <c r="B56" s="27"/>
      <c r="C56" s="27"/>
      <c r="D56" s="3"/>
      <c r="E56" s="3"/>
      <c r="F56" s="3"/>
      <c r="G56" s="3"/>
      <c r="H56" s="3"/>
      <c r="I56" s="4"/>
      <c r="J56" s="3"/>
      <c r="K56" s="4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26" t="s">
        <v>44</v>
      </c>
      <c r="B57" s="27">
        <v>36000000</v>
      </c>
      <c r="C57" s="32">
        <f aca="true" t="shared" si="4" ref="C57:C71">SUM(D57:I57)</f>
        <v>36000000</v>
      </c>
      <c r="D57" s="3"/>
      <c r="E57" s="4">
        <v>10000000</v>
      </c>
      <c r="F57" s="3"/>
      <c r="G57" s="4"/>
      <c r="H57" s="4"/>
      <c r="I57" s="4">
        <f>B57-G57-10000000</f>
        <v>26000000</v>
      </c>
      <c r="J57" s="3"/>
      <c r="K57" s="4">
        <v>20000000</v>
      </c>
      <c r="L57" s="3"/>
      <c r="M57" s="3"/>
      <c r="N57" s="3"/>
      <c r="O57" s="3"/>
      <c r="P57" s="3"/>
      <c r="Q57" s="3"/>
      <c r="R57" s="3"/>
      <c r="S57" s="4">
        <v>10000000</v>
      </c>
      <c r="T57" s="3"/>
      <c r="U57" s="3"/>
    </row>
    <row r="58" spans="1:21" ht="12.75">
      <c r="A58" s="26" t="s">
        <v>45</v>
      </c>
      <c r="B58" s="27">
        <v>9000000</v>
      </c>
      <c r="C58" s="32">
        <f t="shared" si="4"/>
        <v>9000000</v>
      </c>
      <c r="D58" s="3"/>
      <c r="E58" s="4"/>
      <c r="F58" s="3"/>
      <c r="G58" s="4"/>
      <c r="H58" s="4"/>
      <c r="I58" s="27">
        <v>9000000</v>
      </c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26" t="s">
        <v>46</v>
      </c>
      <c r="B59" s="27">
        <v>450000</v>
      </c>
      <c r="C59" s="32">
        <f t="shared" si="4"/>
        <v>450000</v>
      </c>
      <c r="D59" s="3"/>
      <c r="E59" s="4"/>
      <c r="F59" s="3"/>
      <c r="G59" s="4"/>
      <c r="H59" s="4"/>
      <c r="I59" s="27">
        <v>450000</v>
      </c>
      <c r="J59" s="3"/>
      <c r="K59" s="4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26" t="s">
        <v>47</v>
      </c>
      <c r="B60" s="27"/>
      <c r="C60" s="32"/>
      <c r="D60" s="3"/>
      <c r="E60" s="4"/>
      <c r="F60" s="3"/>
      <c r="G60" s="4"/>
      <c r="H60" s="4"/>
      <c r="I60" s="27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33" t="s">
        <v>48</v>
      </c>
      <c r="B61" s="27">
        <v>22500000</v>
      </c>
      <c r="C61" s="32">
        <f t="shared" si="4"/>
        <v>22500000</v>
      </c>
      <c r="D61" s="3"/>
      <c r="E61" s="4"/>
      <c r="F61" s="3"/>
      <c r="G61" s="4"/>
      <c r="H61" s="4"/>
      <c r="I61" s="27">
        <v>22500000</v>
      </c>
      <c r="J61" s="3"/>
      <c r="K61" s="4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33" t="s">
        <v>49</v>
      </c>
      <c r="B62" s="27">
        <v>31500000</v>
      </c>
      <c r="C62" s="32">
        <f t="shared" si="4"/>
        <v>31500000</v>
      </c>
      <c r="D62" s="3"/>
      <c r="E62" s="4"/>
      <c r="F62" s="3"/>
      <c r="G62" s="4"/>
      <c r="H62" s="4"/>
      <c r="I62" s="27">
        <v>31500000</v>
      </c>
      <c r="J62" s="3"/>
      <c r="K62" s="4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33" t="s">
        <v>50</v>
      </c>
      <c r="B63" s="27">
        <v>54000000</v>
      </c>
      <c r="C63" s="32">
        <f t="shared" si="4"/>
        <v>54000000</v>
      </c>
      <c r="D63" s="3"/>
      <c r="E63" s="4"/>
      <c r="F63" s="3"/>
      <c r="G63" s="4"/>
      <c r="H63" s="4"/>
      <c r="I63" s="27">
        <v>54000000</v>
      </c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33" t="s">
        <v>51</v>
      </c>
      <c r="B64" s="27">
        <v>45000000</v>
      </c>
      <c r="C64" s="32">
        <f t="shared" si="4"/>
        <v>45000000</v>
      </c>
      <c r="D64" s="3"/>
      <c r="E64" s="4"/>
      <c r="F64" s="3"/>
      <c r="G64" s="4"/>
      <c r="H64" s="4"/>
      <c r="I64" s="27">
        <v>45000000</v>
      </c>
      <c r="J64" s="3"/>
      <c r="K64" s="4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 s="33" t="s">
        <v>52</v>
      </c>
      <c r="B65" s="27">
        <v>40500000</v>
      </c>
      <c r="C65" s="32">
        <f t="shared" si="4"/>
        <v>40500000</v>
      </c>
      <c r="D65" s="3"/>
      <c r="E65" s="4">
        <v>10000000</v>
      </c>
      <c r="F65" s="3"/>
      <c r="G65" s="4">
        <v>10000000</v>
      </c>
      <c r="H65" s="4"/>
      <c r="I65" s="4">
        <f>B65-G65-10000000</f>
        <v>20500000</v>
      </c>
      <c r="J65" s="3"/>
      <c r="K65" s="4">
        <v>10000000</v>
      </c>
      <c r="L65" s="3"/>
      <c r="M65" s="3"/>
      <c r="N65" s="3"/>
      <c r="O65" s="3"/>
      <c r="P65" s="3"/>
      <c r="Q65" s="3"/>
      <c r="R65" s="3"/>
      <c r="S65" s="4">
        <v>30000000</v>
      </c>
      <c r="T65" s="3"/>
      <c r="U65" s="3"/>
    </row>
    <row r="66" spans="1:21" ht="12.75">
      <c r="A66" s="26"/>
      <c r="B66" s="27"/>
      <c r="C66" s="32">
        <f t="shared" si="4"/>
        <v>0</v>
      </c>
      <c r="D66" s="3"/>
      <c r="E66" s="3"/>
      <c r="F66" s="3"/>
      <c r="G66" s="4"/>
      <c r="H66" s="4"/>
      <c r="I66" s="4"/>
      <c r="J66" s="3"/>
      <c r="K66" s="4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>
      <c r="A67" s="26" t="s">
        <v>37</v>
      </c>
      <c r="B67" s="27"/>
      <c r="C67" s="32">
        <f t="shared" si="4"/>
        <v>0</v>
      </c>
      <c r="D67" s="3"/>
      <c r="E67" s="3"/>
      <c r="F67" s="3"/>
      <c r="G67" s="4"/>
      <c r="H67" s="4"/>
      <c r="I67" s="27"/>
      <c r="J67" s="3"/>
      <c r="K67" s="4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 s="26" t="s">
        <v>53</v>
      </c>
      <c r="B68" s="27">
        <v>1000000</v>
      </c>
      <c r="C68" s="32">
        <f t="shared" si="4"/>
        <v>1000000</v>
      </c>
      <c r="D68" s="3"/>
      <c r="E68" s="3"/>
      <c r="F68" s="3"/>
      <c r="G68" s="4"/>
      <c r="H68" s="4"/>
      <c r="I68" s="27">
        <v>1000000</v>
      </c>
      <c r="J68" s="3"/>
      <c r="K68" s="4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26" t="s">
        <v>54</v>
      </c>
      <c r="B69" s="27">
        <v>5000000</v>
      </c>
      <c r="C69" s="32">
        <f t="shared" si="4"/>
        <v>5000000</v>
      </c>
      <c r="D69" s="3"/>
      <c r="E69" s="3"/>
      <c r="F69" s="3"/>
      <c r="G69" s="4"/>
      <c r="H69" s="4"/>
      <c r="I69" s="27">
        <v>5000000</v>
      </c>
      <c r="J69" s="3"/>
      <c r="K69" s="4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26" t="s">
        <v>55</v>
      </c>
      <c r="B70" s="27">
        <v>18000000</v>
      </c>
      <c r="C70" s="32">
        <f t="shared" si="4"/>
        <v>18000000</v>
      </c>
      <c r="D70" s="3"/>
      <c r="E70" s="3"/>
      <c r="F70" s="3"/>
      <c r="G70" s="4"/>
      <c r="H70" s="4"/>
      <c r="I70" s="27">
        <v>18000000</v>
      </c>
      <c r="J70" s="3"/>
      <c r="K70" s="4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>
      <c r="A71" s="26" t="s">
        <v>56</v>
      </c>
      <c r="B71" s="27">
        <v>1000000</v>
      </c>
      <c r="C71" s="32">
        <f t="shared" si="4"/>
        <v>1000000</v>
      </c>
      <c r="D71" s="3"/>
      <c r="E71" s="3"/>
      <c r="F71" s="3"/>
      <c r="G71" s="4"/>
      <c r="H71" s="4"/>
      <c r="I71" s="27">
        <v>1000000</v>
      </c>
      <c r="J71" s="3"/>
      <c r="K71" s="4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>
      <c r="A72" s="30" t="s">
        <v>57</v>
      </c>
      <c r="B72" s="15">
        <f>SUM(B57:B71)</f>
        <v>263950000</v>
      </c>
      <c r="C72" s="15">
        <f>SUM(D72:I72)</f>
        <v>263950000</v>
      </c>
      <c r="D72" s="13"/>
      <c r="E72" s="15">
        <f>SUM(E57:E71)</f>
        <v>20000000</v>
      </c>
      <c r="F72" s="13"/>
      <c r="G72" s="15">
        <f>SUM(G57:G71)</f>
        <v>10000000</v>
      </c>
      <c r="H72" s="13"/>
      <c r="I72" s="34">
        <f>SUM(I57:I71)</f>
        <v>233950000</v>
      </c>
      <c r="J72" s="13"/>
      <c r="K72" s="15">
        <f>SUM(K57:K71)</f>
        <v>30000000</v>
      </c>
      <c r="L72" s="13"/>
      <c r="M72" s="15">
        <f aca="true" t="shared" si="5" ref="M72:U72">SUM(M57:M71)</f>
        <v>0</v>
      </c>
      <c r="N72" s="15">
        <f t="shared" si="5"/>
        <v>0</v>
      </c>
      <c r="O72" s="15">
        <f t="shared" si="5"/>
        <v>0</v>
      </c>
      <c r="P72" s="15">
        <f t="shared" si="5"/>
        <v>0</v>
      </c>
      <c r="Q72" s="15">
        <f t="shared" si="5"/>
        <v>0</v>
      </c>
      <c r="R72" s="15">
        <f t="shared" si="5"/>
        <v>0</v>
      </c>
      <c r="S72" s="15">
        <f t="shared" si="5"/>
        <v>40000000</v>
      </c>
      <c r="T72" s="15">
        <f t="shared" si="5"/>
        <v>0</v>
      </c>
      <c r="U72" s="15">
        <f t="shared" si="5"/>
        <v>0</v>
      </c>
    </row>
    <row r="73" spans="1:21" ht="12.75">
      <c r="A73" s="6"/>
      <c r="B73" s="27"/>
      <c r="C73" s="27"/>
      <c r="D73" s="3"/>
      <c r="E73" s="3"/>
      <c r="F73" s="3"/>
      <c r="G73" s="3"/>
      <c r="H73" s="3"/>
      <c r="I73" s="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25.5">
      <c r="A74" s="35" t="s">
        <v>58</v>
      </c>
      <c r="B74" s="27"/>
      <c r="C74" s="27"/>
      <c r="D74" s="3"/>
      <c r="E74" s="3"/>
      <c r="F74" s="3"/>
      <c r="G74" s="3"/>
      <c r="H74" s="3"/>
      <c r="I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>
      <c r="A75" s="26" t="s">
        <v>31</v>
      </c>
      <c r="B75" s="27"/>
      <c r="C75" s="27"/>
      <c r="D75" s="3"/>
      <c r="E75" s="3"/>
      <c r="F75" s="3"/>
      <c r="G75" s="3"/>
      <c r="H75" s="3"/>
      <c r="I75" s="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>
      <c r="A76" s="36" t="s">
        <v>59</v>
      </c>
      <c r="B76" s="37">
        <v>17200000</v>
      </c>
      <c r="C76" s="32">
        <f aca="true" t="shared" si="6" ref="C76:C84">SUM(D76:U76)</f>
        <v>17200000</v>
      </c>
      <c r="D76" s="3"/>
      <c r="E76" s="4">
        <v>10000000</v>
      </c>
      <c r="F76" s="4"/>
      <c r="G76" s="4"/>
      <c r="H76" s="4"/>
      <c r="I76" s="4">
        <v>4000000</v>
      </c>
      <c r="J76" s="4"/>
      <c r="K76" s="4"/>
      <c r="L76" s="4"/>
      <c r="M76" s="4"/>
      <c r="N76" s="4"/>
      <c r="O76" s="29">
        <v>2000000</v>
      </c>
      <c r="P76" s="4"/>
      <c r="Q76" s="4"/>
      <c r="R76" s="4"/>
      <c r="S76" s="4"/>
      <c r="T76" s="4"/>
      <c r="U76" s="29">
        <v>1200000</v>
      </c>
    </row>
    <row r="77" spans="1:21" ht="12.75">
      <c r="A77" s="26" t="s">
        <v>60</v>
      </c>
      <c r="B77" s="27">
        <v>12000000</v>
      </c>
      <c r="C77" s="32">
        <f t="shared" si="6"/>
        <v>11999999.999999998</v>
      </c>
      <c r="D77" s="3"/>
      <c r="E77" s="3"/>
      <c r="F77" s="4"/>
      <c r="G77" s="4"/>
      <c r="H77" s="4"/>
      <c r="I77" s="4">
        <f aca="true" t="shared" si="7" ref="I77:I82">B77*(5000/10500)*100%-G77</f>
        <v>5714285.714285714</v>
      </c>
      <c r="J77" s="4"/>
      <c r="K77" s="4"/>
      <c r="L77" s="4"/>
      <c r="M77" s="4"/>
      <c r="N77" s="4"/>
      <c r="O77" s="29">
        <f aca="true" t="shared" si="8" ref="O77:O83">B77*(3500/10500)*100%</f>
        <v>4000000</v>
      </c>
      <c r="P77" s="4"/>
      <c r="Q77" s="4"/>
      <c r="R77" s="4"/>
      <c r="S77" s="4"/>
      <c r="T77" s="4"/>
      <c r="U77" s="29">
        <f aca="true" t="shared" si="9" ref="U77:U83">B77*(2000/10500)*100%</f>
        <v>2285714.2857142854</v>
      </c>
    </row>
    <row r="78" spans="1:21" ht="12.75">
      <c r="A78" s="26" t="s">
        <v>61</v>
      </c>
      <c r="B78" s="27">
        <v>4800000</v>
      </c>
      <c r="C78" s="32">
        <f t="shared" si="6"/>
        <v>4800000</v>
      </c>
      <c r="D78" s="3"/>
      <c r="E78" s="3"/>
      <c r="F78" s="4"/>
      <c r="G78" s="4"/>
      <c r="H78" s="4"/>
      <c r="I78" s="4">
        <f t="shared" si="7"/>
        <v>2285714.2857142854</v>
      </c>
      <c r="J78" s="4"/>
      <c r="K78" s="4"/>
      <c r="L78" s="4"/>
      <c r="M78" s="4"/>
      <c r="N78" s="4"/>
      <c r="O78" s="29">
        <f t="shared" si="8"/>
        <v>1600000</v>
      </c>
      <c r="P78" s="4"/>
      <c r="Q78" s="4"/>
      <c r="R78" s="4"/>
      <c r="S78" s="4"/>
      <c r="T78" s="4"/>
      <c r="U78" s="29">
        <f t="shared" si="9"/>
        <v>914285.7142857142</v>
      </c>
    </row>
    <row r="79" spans="1:21" ht="12.75">
      <c r="A79" s="26"/>
      <c r="B79" s="27"/>
      <c r="C79" s="32">
        <f t="shared" si="6"/>
        <v>0</v>
      </c>
      <c r="D79" s="3"/>
      <c r="E79" s="3"/>
      <c r="F79" s="4"/>
      <c r="G79" s="4"/>
      <c r="H79" s="4"/>
      <c r="I79" s="4">
        <f t="shared" si="7"/>
        <v>0</v>
      </c>
      <c r="J79" s="4"/>
      <c r="K79" s="4"/>
      <c r="L79" s="4"/>
      <c r="M79" s="4"/>
      <c r="N79" s="4"/>
      <c r="O79" s="29">
        <f t="shared" si="8"/>
        <v>0</v>
      </c>
      <c r="P79" s="4"/>
      <c r="Q79" s="4"/>
      <c r="R79" s="4"/>
      <c r="S79" s="4"/>
      <c r="T79" s="4"/>
      <c r="U79" s="29">
        <f t="shared" si="9"/>
        <v>0</v>
      </c>
    </row>
    <row r="80" spans="1:21" ht="12.75">
      <c r="A80" s="26" t="s">
        <v>37</v>
      </c>
      <c r="B80" s="27"/>
      <c r="C80" s="32">
        <f t="shared" si="6"/>
        <v>0</v>
      </c>
      <c r="D80" s="3"/>
      <c r="E80" s="3"/>
      <c r="F80" s="4"/>
      <c r="G80" s="4"/>
      <c r="H80" s="4"/>
      <c r="I80" s="4">
        <f t="shared" si="7"/>
        <v>0</v>
      </c>
      <c r="J80" s="4"/>
      <c r="K80" s="4"/>
      <c r="L80" s="4"/>
      <c r="M80" s="4"/>
      <c r="N80" s="4"/>
      <c r="O80" s="29">
        <f t="shared" si="8"/>
        <v>0</v>
      </c>
      <c r="P80" s="4"/>
      <c r="Q80" s="4"/>
      <c r="R80" s="4"/>
      <c r="S80" s="4"/>
      <c r="T80" s="4"/>
      <c r="U80" s="29">
        <f t="shared" si="9"/>
        <v>0</v>
      </c>
    </row>
    <row r="81" spans="1:21" ht="12.75">
      <c r="A81" s="26" t="s">
        <v>62</v>
      </c>
      <c r="B81" s="27">
        <v>4000000</v>
      </c>
      <c r="C81" s="32">
        <f t="shared" si="6"/>
        <v>4000000</v>
      </c>
      <c r="D81" s="3"/>
      <c r="E81" s="3"/>
      <c r="F81" s="4"/>
      <c r="G81" s="4"/>
      <c r="H81" s="4"/>
      <c r="I81" s="4">
        <f t="shared" si="7"/>
        <v>1904761.9047619046</v>
      </c>
      <c r="J81" s="4"/>
      <c r="K81" s="4"/>
      <c r="L81" s="4"/>
      <c r="M81" s="4"/>
      <c r="N81" s="4"/>
      <c r="O81" s="29">
        <f t="shared" si="8"/>
        <v>1333333.3333333333</v>
      </c>
      <c r="P81" s="4"/>
      <c r="Q81" s="4"/>
      <c r="R81" s="4"/>
      <c r="S81" s="4"/>
      <c r="T81" s="4"/>
      <c r="U81" s="29">
        <f t="shared" si="9"/>
        <v>761904.7619047619</v>
      </c>
    </row>
    <row r="82" spans="1:21" ht="12.75">
      <c r="A82" s="26" t="s">
        <v>63</v>
      </c>
      <c r="B82" s="27">
        <v>10000000</v>
      </c>
      <c r="C82" s="32">
        <f t="shared" si="6"/>
        <v>9999999.999999998</v>
      </c>
      <c r="D82" s="3"/>
      <c r="E82" s="3"/>
      <c r="F82" s="4"/>
      <c r="G82" s="4"/>
      <c r="H82" s="4"/>
      <c r="I82" s="4">
        <f t="shared" si="7"/>
        <v>4761904.761904761</v>
      </c>
      <c r="J82" s="4"/>
      <c r="K82" s="4"/>
      <c r="L82" s="4"/>
      <c r="M82" s="4"/>
      <c r="N82" s="4"/>
      <c r="O82" s="29">
        <f t="shared" si="8"/>
        <v>3333333.333333333</v>
      </c>
      <c r="P82" s="4"/>
      <c r="Q82" s="4"/>
      <c r="R82" s="4"/>
      <c r="S82" s="4"/>
      <c r="T82" s="4"/>
      <c r="U82" s="29">
        <f t="shared" si="9"/>
        <v>1904761.9047619046</v>
      </c>
    </row>
    <row r="83" spans="1:21" ht="12.75">
      <c r="A83" s="26" t="s">
        <v>64</v>
      </c>
      <c r="B83" s="27">
        <v>60000000</v>
      </c>
      <c r="C83" s="32">
        <f t="shared" si="6"/>
        <v>60000000</v>
      </c>
      <c r="D83" s="3"/>
      <c r="E83" s="3"/>
      <c r="F83" s="4"/>
      <c r="G83" s="4"/>
      <c r="H83" s="4"/>
      <c r="I83" s="4">
        <f>B83-M83</f>
        <v>10000000</v>
      </c>
      <c r="J83" s="4"/>
      <c r="K83" s="4"/>
      <c r="L83" s="4"/>
      <c r="M83" s="4">
        <v>50000000</v>
      </c>
      <c r="N83" s="4"/>
      <c r="O83" s="29"/>
      <c r="P83" s="4"/>
      <c r="Q83" s="4"/>
      <c r="R83" s="4"/>
      <c r="S83" s="4"/>
      <c r="T83" s="4"/>
      <c r="U83" s="4"/>
    </row>
    <row r="84" spans="1:21" ht="12.75">
      <c r="A84" s="26" t="s">
        <v>65</v>
      </c>
      <c r="B84" s="27">
        <v>1000000</v>
      </c>
      <c r="C84" s="32">
        <f t="shared" si="6"/>
        <v>1000000</v>
      </c>
      <c r="D84" s="3"/>
      <c r="E84" s="3"/>
      <c r="F84" s="4"/>
      <c r="G84" s="4"/>
      <c r="H84" s="4"/>
      <c r="I84" s="4"/>
      <c r="J84" s="4"/>
      <c r="K84" s="4"/>
      <c r="L84" s="4"/>
      <c r="M84" s="4"/>
      <c r="N84" s="4"/>
      <c r="O84" s="29"/>
      <c r="P84" s="4"/>
      <c r="Q84" s="4"/>
      <c r="R84" s="4"/>
      <c r="S84" s="4"/>
      <c r="T84" s="4"/>
      <c r="U84" s="38">
        <v>1000000</v>
      </c>
    </row>
    <row r="85" spans="1:21" ht="12.75">
      <c r="A85" s="30" t="s">
        <v>66</v>
      </c>
      <c r="B85" s="15">
        <f>SUM(B76:B84)</f>
        <v>109000000</v>
      </c>
      <c r="C85" s="15">
        <f aca="true" t="shared" si="10" ref="C85:U85">SUM(C76:C84)</f>
        <v>109000000</v>
      </c>
      <c r="D85" s="15">
        <f t="shared" si="10"/>
        <v>0</v>
      </c>
      <c r="E85" s="15">
        <f t="shared" si="10"/>
        <v>10000000</v>
      </c>
      <c r="F85" s="15">
        <f t="shared" si="10"/>
        <v>0</v>
      </c>
      <c r="G85" s="15">
        <f t="shared" si="10"/>
        <v>0</v>
      </c>
      <c r="H85" s="15">
        <f t="shared" si="10"/>
        <v>0</v>
      </c>
      <c r="I85" s="15">
        <f t="shared" si="10"/>
        <v>28666666.666666664</v>
      </c>
      <c r="J85" s="15">
        <f t="shared" si="10"/>
        <v>0</v>
      </c>
      <c r="K85" s="15">
        <f t="shared" si="10"/>
        <v>0</v>
      </c>
      <c r="L85" s="15">
        <f t="shared" si="10"/>
        <v>0</v>
      </c>
      <c r="M85" s="15">
        <f t="shared" si="10"/>
        <v>50000000</v>
      </c>
      <c r="N85" s="15">
        <f t="shared" si="10"/>
        <v>0</v>
      </c>
      <c r="O85" s="15">
        <f t="shared" si="10"/>
        <v>12266666.666666668</v>
      </c>
      <c r="P85" s="15">
        <f t="shared" si="10"/>
        <v>0</v>
      </c>
      <c r="Q85" s="15">
        <f t="shared" si="10"/>
        <v>0</v>
      </c>
      <c r="R85" s="15">
        <f t="shared" si="10"/>
        <v>0</v>
      </c>
      <c r="S85" s="15">
        <f t="shared" si="10"/>
        <v>0</v>
      </c>
      <c r="T85" s="15">
        <f t="shared" si="10"/>
        <v>0</v>
      </c>
      <c r="U85" s="15">
        <f t="shared" si="10"/>
        <v>8066666.666666667</v>
      </c>
    </row>
    <row r="86" spans="1:21" ht="12.75">
      <c r="A86" s="26"/>
      <c r="B86" s="27"/>
      <c r="C86" s="27"/>
      <c r="D86" s="3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25.5">
      <c r="A87" s="39" t="s">
        <v>67</v>
      </c>
      <c r="B87" s="27"/>
      <c r="C87" s="27"/>
      <c r="D87" s="3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26" t="s">
        <v>31</v>
      </c>
      <c r="B88" s="27"/>
      <c r="C88" s="27"/>
      <c r="D88" s="3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26" t="s">
        <v>68</v>
      </c>
      <c r="B89" s="27">
        <v>3600000</v>
      </c>
      <c r="C89" s="32">
        <f aca="true" t="shared" si="11" ref="C89:C106">SUM(D89:U89)</f>
        <v>3600000</v>
      </c>
      <c r="D89" s="3"/>
      <c r="E89" s="3"/>
      <c r="F89" s="4"/>
      <c r="G89" s="4"/>
      <c r="H89" s="4"/>
      <c r="I89" s="4">
        <f>B89*50%</f>
        <v>1800000</v>
      </c>
      <c r="J89" s="4"/>
      <c r="K89" s="4"/>
      <c r="L89" s="4"/>
      <c r="M89" s="4"/>
      <c r="N89" s="4"/>
      <c r="O89" s="29">
        <f>B89*50%</f>
        <v>1800000</v>
      </c>
      <c r="P89" s="4"/>
      <c r="Q89" s="4"/>
      <c r="R89" s="4"/>
      <c r="S89" s="4"/>
      <c r="T89" s="4"/>
      <c r="U89" s="4"/>
    </row>
    <row r="90" spans="1:21" ht="12.75">
      <c r="A90" s="26" t="s">
        <v>69</v>
      </c>
      <c r="B90" s="27">
        <v>9000000</v>
      </c>
      <c r="C90" s="32">
        <f t="shared" si="11"/>
        <v>9000000</v>
      </c>
      <c r="D90" s="3"/>
      <c r="E90" s="3"/>
      <c r="F90" s="4"/>
      <c r="G90" s="4"/>
      <c r="H90" s="4"/>
      <c r="I90" s="4">
        <f aca="true" t="shared" si="12" ref="I90:I98">B90*50%</f>
        <v>4500000</v>
      </c>
      <c r="J90" s="4"/>
      <c r="K90" s="4"/>
      <c r="L90" s="4"/>
      <c r="M90" s="4"/>
      <c r="N90" s="4"/>
      <c r="O90" s="29">
        <f aca="true" t="shared" si="13" ref="O90:O98">B90*50%</f>
        <v>4500000</v>
      </c>
      <c r="P90" s="4"/>
      <c r="Q90" s="4"/>
      <c r="R90" s="4"/>
      <c r="S90" s="4"/>
      <c r="T90" s="4"/>
      <c r="U90" s="4"/>
    </row>
    <row r="91" spans="1:21" ht="12.75">
      <c r="A91" s="26" t="s">
        <v>70</v>
      </c>
      <c r="B91" s="27">
        <v>450000</v>
      </c>
      <c r="C91" s="32">
        <f t="shared" si="11"/>
        <v>450000</v>
      </c>
      <c r="D91" s="3"/>
      <c r="E91" s="3"/>
      <c r="F91" s="4"/>
      <c r="G91" s="4"/>
      <c r="H91" s="4"/>
      <c r="I91" s="4">
        <f t="shared" si="12"/>
        <v>225000</v>
      </c>
      <c r="J91" s="4"/>
      <c r="K91" s="4"/>
      <c r="L91" s="4"/>
      <c r="M91" s="4"/>
      <c r="N91" s="4"/>
      <c r="O91" s="29">
        <f t="shared" si="13"/>
        <v>225000</v>
      </c>
      <c r="P91" s="4"/>
      <c r="Q91" s="4"/>
      <c r="R91" s="4"/>
      <c r="S91" s="4"/>
      <c r="T91" s="4"/>
      <c r="U91" s="4"/>
    </row>
    <row r="92" spans="1:21" ht="12.75">
      <c r="A92" s="26" t="s">
        <v>71</v>
      </c>
      <c r="B92" s="27"/>
      <c r="C92" s="32">
        <f t="shared" si="11"/>
        <v>0</v>
      </c>
      <c r="D92" s="3"/>
      <c r="E92" s="3"/>
      <c r="F92" s="4"/>
      <c r="G92" s="4"/>
      <c r="H92" s="4"/>
      <c r="I92" s="4">
        <f t="shared" si="12"/>
        <v>0</v>
      </c>
      <c r="J92" s="4"/>
      <c r="K92" s="4"/>
      <c r="L92" s="4"/>
      <c r="M92" s="4"/>
      <c r="N92" s="4"/>
      <c r="O92" s="29">
        <f t="shared" si="13"/>
        <v>0</v>
      </c>
      <c r="P92" s="4"/>
      <c r="Q92" s="4"/>
      <c r="R92" s="4"/>
      <c r="S92" s="4"/>
      <c r="T92" s="4"/>
      <c r="U92" s="4"/>
    </row>
    <row r="93" spans="1:21" ht="12.75">
      <c r="A93" s="33" t="s">
        <v>72</v>
      </c>
      <c r="B93" s="27">
        <v>22500000</v>
      </c>
      <c r="C93" s="32">
        <f t="shared" si="11"/>
        <v>22500000</v>
      </c>
      <c r="D93" s="3"/>
      <c r="E93" s="3"/>
      <c r="F93" s="3"/>
      <c r="G93" s="3"/>
      <c r="H93" s="3"/>
      <c r="I93" s="4">
        <f t="shared" si="12"/>
        <v>11250000</v>
      </c>
      <c r="J93" s="3"/>
      <c r="K93" s="3"/>
      <c r="L93" s="3"/>
      <c r="M93" s="3"/>
      <c r="N93" s="3"/>
      <c r="O93" s="29">
        <f t="shared" si="13"/>
        <v>11250000</v>
      </c>
      <c r="P93" s="3"/>
      <c r="Q93" s="3"/>
      <c r="R93" s="3"/>
      <c r="S93" s="3"/>
      <c r="T93" s="3"/>
      <c r="U93" s="3"/>
    </row>
    <row r="94" spans="1:21" ht="12.75">
      <c r="A94" s="33" t="s">
        <v>73</v>
      </c>
      <c r="B94" s="27">
        <v>31500000</v>
      </c>
      <c r="C94" s="32">
        <f t="shared" si="11"/>
        <v>31500000</v>
      </c>
      <c r="D94" s="3"/>
      <c r="E94" s="3"/>
      <c r="F94" s="3"/>
      <c r="G94" s="3"/>
      <c r="H94" s="3"/>
      <c r="I94" s="4">
        <f t="shared" si="12"/>
        <v>15750000</v>
      </c>
      <c r="J94" s="3"/>
      <c r="K94" s="3"/>
      <c r="L94" s="3"/>
      <c r="M94" s="3"/>
      <c r="N94" s="3"/>
      <c r="O94" s="29">
        <f t="shared" si="13"/>
        <v>15750000</v>
      </c>
      <c r="P94" s="3"/>
      <c r="Q94" s="3"/>
      <c r="R94" s="3"/>
      <c r="S94" s="3"/>
      <c r="T94" s="3"/>
      <c r="U94" s="3"/>
    </row>
    <row r="95" spans="1:21" ht="12.75">
      <c r="A95" s="33" t="s">
        <v>74</v>
      </c>
      <c r="B95" s="27">
        <v>27000000</v>
      </c>
      <c r="C95" s="32">
        <f t="shared" si="11"/>
        <v>27000000</v>
      </c>
      <c r="D95" s="3"/>
      <c r="E95" s="3"/>
      <c r="F95" s="3"/>
      <c r="G95" s="3"/>
      <c r="H95" s="3"/>
      <c r="I95" s="4">
        <f t="shared" si="12"/>
        <v>13500000</v>
      </c>
      <c r="J95" s="3"/>
      <c r="K95" s="3"/>
      <c r="L95" s="3"/>
      <c r="M95" s="3"/>
      <c r="N95" s="3"/>
      <c r="O95" s="29">
        <f t="shared" si="13"/>
        <v>13500000</v>
      </c>
      <c r="P95" s="3"/>
      <c r="Q95" s="3"/>
      <c r="R95" s="3"/>
      <c r="S95" s="3"/>
      <c r="T95" s="3"/>
      <c r="U95" s="3"/>
    </row>
    <row r="96" spans="1:21" ht="12.75">
      <c r="A96" s="33" t="s">
        <v>75</v>
      </c>
      <c r="B96" s="27">
        <v>22500000</v>
      </c>
      <c r="C96" s="32">
        <f t="shared" si="11"/>
        <v>22500000</v>
      </c>
      <c r="D96" s="5"/>
      <c r="E96" s="5"/>
      <c r="F96" s="5"/>
      <c r="G96" s="5"/>
      <c r="H96" s="5"/>
      <c r="I96" s="4">
        <f t="shared" si="12"/>
        <v>11250000</v>
      </c>
      <c r="J96" s="5"/>
      <c r="K96" s="5"/>
      <c r="L96" s="5"/>
      <c r="M96" s="5"/>
      <c r="N96" s="5"/>
      <c r="O96" s="29">
        <f t="shared" si="13"/>
        <v>11250000</v>
      </c>
      <c r="P96" s="5"/>
      <c r="Q96" s="5"/>
      <c r="R96" s="5"/>
      <c r="S96" s="5"/>
      <c r="T96" s="5"/>
      <c r="U96" s="5"/>
    </row>
    <row r="97" spans="1:21" ht="12.75">
      <c r="A97" s="40" t="s">
        <v>76</v>
      </c>
      <c r="B97" s="32">
        <v>40500000</v>
      </c>
      <c r="C97" s="32">
        <f t="shared" si="11"/>
        <v>40500000</v>
      </c>
      <c r="D97" s="5"/>
      <c r="E97" s="5"/>
      <c r="F97" s="5"/>
      <c r="G97" s="5"/>
      <c r="H97" s="5"/>
      <c r="I97" s="25">
        <f t="shared" si="12"/>
        <v>20250000</v>
      </c>
      <c r="J97" s="5"/>
      <c r="K97" s="5"/>
      <c r="L97" s="5"/>
      <c r="M97" s="5"/>
      <c r="N97" s="5"/>
      <c r="O97" s="41">
        <f t="shared" si="13"/>
        <v>20250000</v>
      </c>
      <c r="P97" s="5"/>
      <c r="Q97" s="5"/>
      <c r="R97" s="5"/>
      <c r="S97" s="5"/>
      <c r="T97" s="5"/>
      <c r="U97" s="5"/>
    </row>
    <row r="98" spans="1:21" ht="12.75">
      <c r="A98" s="42" t="s">
        <v>77</v>
      </c>
      <c r="B98" s="37">
        <v>25000000</v>
      </c>
      <c r="C98" s="32">
        <f t="shared" si="11"/>
        <v>25000000</v>
      </c>
      <c r="D98" s="43"/>
      <c r="E98" s="43"/>
      <c r="F98" s="43"/>
      <c r="G98" s="43"/>
      <c r="H98" s="43"/>
      <c r="I98" s="44"/>
      <c r="J98" s="43"/>
      <c r="K98" s="43"/>
      <c r="L98" s="43"/>
      <c r="M98" s="43"/>
      <c r="N98" s="43"/>
      <c r="O98" s="45"/>
      <c r="P98" s="43"/>
      <c r="Q98" s="43"/>
      <c r="R98" s="43"/>
      <c r="S98" s="44">
        <v>25000000</v>
      </c>
      <c r="T98" s="43"/>
      <c r="U98" s="43"/>
    </row>
    <row r="99" spans="1:21" ht="12.75">
      <c r="A99" s="40" t="s">
        <v>78</v>
      </c>
      <c r="B99" s="32">
        <f>13000000*12*3</f>
        <v>468000000</v>
      </c>
      <c r="C99" s="32">
        <f t="shared" si="11"/>
        <v>468000000</v>
      </c>
      <c r="D99" s="5"/>
      <c r="E99" s="5"/>
      <c r="F99" s="5"/>
      <c r="G99" s="5"/>
      <c r="H99" s="5"/>
      <c r="I99" s="25">
        <f>B99/3-G99</f>
        <v>156000000</v>
      </c>
      <c r="J99" s="5"/>
      <c r="K99" s="5"/>
      <c r="L99" s="5"/>
      <c r="M99" s="5"/>
      <c r="N99" s="5"/>
      <c r="O99" s="46">
        <f>B99/3</f>
        <v>156000000</v>
      </c>
      <c r="P99" s="5"/>
      <c r="Q99" s="5"/>
      <c r="R99" s="5"/>
      <c r="S99" s="5"/>
      <c r="T99" s="5"/>
      <c r="U99" s="46">
        <f>B99/3</f>
        <v>156000000</v>
      </c>
    </row>
    <row r="100" spans="1:21" ht="12.75">
      <c r="A100" s="40" t="s">
        <v>79</v>
      </c>
      <c r="B100" s="32">
        <v>40000000</v>
      </c>
      <c r="C100" s="32">
        <f t="shared" si="11"/>
        <v>40000000</v>
      </c>
      <c r="D100" s="5"/>
      <c r="E100" s="5"/>
      <c r="F100" s="5"/>
      <c r="G100" s="5"/>
      <c r="H100" s="5"/>
      <c r="I100" s="25">
        <f>B100</f>
        <v>40000000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2.75">
      <c r="A101" s="26"/>
      <c r="B101" s="27"/>
      <c r="C101" s="32">
        <f t="shared" si="11"/>
        <v>0</v>
      </c>
      <c r="D101" s="3"/>
      <c r="E101" s="3"/>
      <c r="F101" s="3"/>
      <c r="G101" s="3"/>
      <c r="H101" s="3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>
      <c r="A102" s="26" t="s">
        <v>37</v>
      </c>
      <c r="B102" s="27"/>
      <c r="C102" s="32">
        <f t="shared" si="11"/>
        <v>0</v>
      </c>
      <c r="D102" s="3"/>
      <c r="E102" s="3"/>
      <c r="F102" s="3"/>
      <c r="G102" s="3"/>
      <c r="H102" s="3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>
      <c r="A103" s="26" t="s">
        <v>62</v>
      </c>
      <c r="B103" s="27">
        <v>2000000</v>
      </c>
      <c r="C103" s="32">
        <f t="shared" si="11"/>
        <v>2000000</v>
      </c>
      <c r="D103" s="3"/>
      <c r="E103" s="3"/>
      <c r="F103" s="3"/>
      <c r="G103" s="3"/>
      <c r="H103" s="3"/>
      <c r="I103" s="4">
        <f>B103/2</f>
        <v>1000000</v>
      </c>
      <c r="J103" s="3"/>
      <c r="K103" s="3"/>
      <c r="L103" s="3"/>
      <c r="M103" s="3"/>
      <c r="N103" s="3"/>
      <c r="O103" s="47">
        <f>B103/2</f>
        <v>1000000</v>
      </c>
      <c r="P103" s="3"/>
      <c r="Q103" s="3"/>
      <c r="R103" s="3"/>
      <c r="S103" s="3"/>
      <c r="T103" s="3"/>
      <c r="U103" s="3"/>
    </row>
    <row r="104" spans="1:21" ht="12.75">
      <c r="A104" s="26" t="s">
        <v>63</v>
      </c>
      <c r="B104" s="27">
        <v>10000000</v>
      </c>
      <c r="C104" s="32">
        <f t="shared" si="11"/>
        <v>10000000</v>
      </c>
      <c r="D104" s="3"/>
      <c r="E104" s="3"/>
      <c r="F104" s="3"/>
      <c r="G104" s="3"/>
      <c r="H104" s="3"/>
      <c r="I104" s="4">
        <f>B104/2</f>
        <v>5000000</v>
      </c>
      <c r="J104" s="3"/>
      <c r="K104" s="3"/>
      <c r="L104" s="3"/>
      <c r="M104" s="3"/>
      <c r="N104" s="3"/>
      <c r="O104" s="47">
        <f>B104/2</f>
        <v>5000000</v>
      </c>
      <c r="P104" s="3"/>
      <c r="Q104" s="3"/>
      <c r="R104" s="3"/>
      <c r="S104" s="3"/>
      <c r="T104" s="3"/>
      <c r="U104" s="3"/>
    </row>
    <row r="105" spans="1:21" ht="12.75">
      <c r="A105" s="26" t="s">
        <v>64</v>
      </c>
      <c r="B105" s="27">
        <v>12000000</v>
      </c>
      <c r="C105" s="32">
        <f t="shared" si="11"/>
        <v>12000000</v>
      </c>
      <c r="D105" s="3"/>
      <c r="E105" s="5"/>
      <c r="F105" s="48"/>
      <c r="G105" s="48"/>
      <c r="H105" s="5"/>
      <c r="I105" s="4">
        <f>B105</f>
        <v>12000000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>
      <c r="A106" s="26" t="s">
        <v>65</v>
      </c>
      <c r="B106" s="32">
        <v>1000000</v>
      </c>
      <c r="C106" s="32">
        <f t="shared" si="11"/>
        <v>1000000</v>
      </c>
      <c r="D106" s="3"/>
      <c r="E106" s="3"/>
      <c r="F106" s="3"/>
      <c r="G106" s="3"/>
      <c r="H106" s="3"/>
      <c r="I106" s="4"/>
      <c r="J106" s="3"/>
      <c r="K106" s="3"/>
      <c r="L106" s="3"/>
      <c r="M106" s="3"/>
      <c r="N106" s="3"/>
      <c r="O106" s="49">
        <v>1000000</v>
      </c>
      <c r="P106" s="3"/>
      <c r="Q106" s="3"/>
      <c r="R106" s="3"/>
      <c r="S106" s="3"/>
      <c r="T106" s="3"/>
      <c r="U106" s="3"/>
    </row>
    <row r="107" spans="1:21" ht="12.75">
      <c r="A107" s="30" t="s">
        <v>80</v>
      </c>
      <c r="B107" s="15">
        <f>SUM(B89:B106)</f>
        <v>715050000</v>
      </c>
      <c r="C107" s="15">
        <f>SUM(D107:U107)</f>
        <v>715050000</v>
      </c>
      <c r="D107" s="13"/>
      <c r="E107" s="13"/>
      <c r="F107" s="14"/>
      <c r="G107" s="15">
        <f aca="true" t="shared" si="14" ref="G107:U107">SUM(G89:G106)</f>
        <v>0</v>
      </c>
      <c r="H107" s="15">
        <f t="shared" si="14"/>
        <v>0</v>
      </c>
      <c r="I107" s="15">
        <f t="shared" si="14"/>
        <v>292525000</v>
      </c>
      <c r="J107" s="15">
        <f t="shared" si="14"/>
        <v>0</v>
      </c>
      <c r="K107" s="15">
        <f t="shared" si="14"/>
        <v>0</v>
      </c>
      <c r="L107" s="15">
        <f t="shared" si="14"/>
        <v>0</v>
      </c>
      <c r="M107" s="15">
        <f t="shared" si="14"/>
        <v>0</v>
      </c>
      <c r="N107" s="15">
        <f t="shared" si="14"/>
        <v>0</v>
      </c>
      <c r="O107" s="15">
        <f t="shared" si="14"/>
        <v>241525000</v>
      </c>
      <c r="P107" s="15">
        <f t="shared" si="14"/>
        <v>0</v>
      </c>
      <c r="Q107" s="15">
        <f t="shared" si="14"/>
        <v>0</v>
      </c>
      <c r="R107" s="15">
        <f t="shared" si="14"/>
        <v>0</v>
      </c>
      <c r="S107" s="15">
        <f t="shared" si="14"/>
        <v>25000000</v>
      </c>
      <c r="T107" s="15">
        <f t="shared" si="14"/>
        <v>0</v>
      </c>
      <c r="U107" s="15">
        <f t="shared" si="14"/>
        <v>156000000</v>
      </c>
    </row>
    <row r="108" spans="1:21" ht="12.75">
      <c r="A108" s="26"/>
      <c r="B108" s="32"/>
      <c r="C108" s="32"/>
      <c r="D108" s="3"/>
      <c r="E108" s="3"/>
      <c r="F108" s="3"/>
      <c r="G108" s="3"/>
      <c r="H108" s="3"/>
      <c r="I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38.25">
      <c r="A109" s="39" t="s">
        <v>81</v>
      </c>
      <c r="B109" s="32"/>
      <c r="C109" s="32"/>
      <c r="D109" s="3"/>
      <c r="E109" s="3"/>
      <c r="F109" s="3"/>
      <c r="G109" s="3"/>
      <c r="H109" s="3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>
      <c r="A110" s="26" t="s">
        <v>31</v>
      </c>
      <c r="B110" s="32"/>
      <c r="C110" s="32"/>
      <c r="D110" s="3"/>
      <c r="E110" s="3"/>
      <c r="F110" s="3"/>
      <c r="G110" s="3"/>
      <c r="H110" s="3"/>
      <c r="I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>
      <c r="A111" s="26" t="s">
        <v>82</v>
      </c>
      <c r="B111" s="32">
        <v>36000000</v>
      </c>
      <c r="C111" s="32">
        <f aca="true" t="shared" si="15" ref="C111:C121">SUM(D111:U111)</f>
        <v>41000000</v>
      </c>
      <c r="D111" s="3"/>
      <c r="E111" s="4">
        <v>5000000</v>
      </c>
      <c r="F111" s="3"/>
      <c r="G111" s="3"/>
      <c r="H111" s="3"/>
      <c r="I111" s="4">
        <f>B111*50%-M111</f>
        <v>3000000</v>
      </c>
      <c r="J111" s="3"/>
      <c r="K111" s="3"/>
      <c r="L111" s="3"/>
      <c r="M111" s="4">
        <v>15000000</v>
      </c>
      <c r="N111" s="3"/>
      <c r="O111" s="47">
        <f>B111*50%</f>
        <v>18000000</v>
      </c>
      <c r="P111" s="3"/>
      <c r="Q111" s="3"/>
      <c r="R111" s="3"/>
      <c r="S111" s="3"/>
      <c r="T111" s="3"/>
      <c r="U111" s="3"/>
    </row>
    <row r="112" spans="1:21" ht="12.75">
      <c r="A112" s="26" t="s">
        <v>83</v>
      </c>
      <c r="B112" s="32">
        <v>15000000</v>
      </c>
      <c r="C112" s="32">
        <f t="shared" si="15"/>
        <v>20000000</v>
      </c>
      <c r="D112" s="3"/>
      <c r="E112" s="4">
        <v>5000000</v>
      </c>
      <c r="F112" s="3"/>
      <c r="G112" s="3"/>
      <c r="H112" s="3"/>
      <c r="I112" s="4">
        <f>B112*50%-M112</f>
        <v>2500000</v>
      </c>
      <c r="J112" s="3"/>
      <c r="K112" s="3"/>
      <c r="L112" s="3"/>
      <c r="M112" s="4">
        <v>5000000</v>
      </c>
      <c r="N112" s="3"/>
      <c r="O112" s="47">
        <f aca="true" t="shared" si="16" ref="O112:O120">B112*50%</f>
        <v>7500000</v>
      </c>
      <c r="P112" s="3"/>
      <c r="Q112" s="3"/>
      <c r="R112" s="3"/>
      <c r="S112" s="3"/>
      <c r="T112" s="3"/>
      <c r="U112" s="3"/>
    </row>
    <row r="113" spans="1:21" ht="12.75">
      <c r="A113" s="26" t="s">
        <v>70</v>
      </c>
      <c r="B113" s="32">
        <v>31500000</v>
      </c>
      <c r="C113" s="32">
        <f t="shared" si="15"/>
        <v>31500000</v>
      </c>
      <c r="D113" s="3"/>
      <c r="E113" s="4"/>
      <c r="F113" s="3"/>
      <c r="G113" s="3"/>
      <c r="H113" s="3"/>
      <c r="I113" s="4">
        <f>B113*50%</f>
        <v>15750000</v>
      </c>
      <c r="J113" s="3"/>
      <c r="K113" s="3"/>
      <c r="L113" s="3"/>
      <c r="M113" s="4"/>
      <c r="N113" s="3"/>
      <c r="O113" s="47">
        <f t="shared" si="16"/>
        <v>15750000</v>
      </c>
      <c r="P113" s="3"/>
      <c r="Q113" s="3"/>
      <c r="R113" s="3"/>
      <c r="S113" s="3"/>
      <c r="T113" s="3"/>
      <c r="U113" s="3"/>
    </row>
    <row r="114" spans="1:21" ht="12.75">
      <c r="A114" s="26" t="s">
        <v>84</v>
      </c>
      <c r="B114" s="32">
        <v>12000000</v>
      </c>
      <c r="C114" s="32">
        <f t="shared" si="15"/>
        <v>12000000</v>
      </c>
      <c r="D114" s="3"/>
      <c r="E114" s="4"/>
      <c r="F114" s="3"/>
      <c r="G114" s="3"/>
      <c r="H114" s="3"/>
      <c r="I114" s="4">
        <f>B114*50%-M114</f>
        <v>1000000</v>
      </c>
      <c r="J114" s="3"/>
      <c r="K114" s="3"/>
      <c r="L114" s="3"/>
      <c r="M114" s="4">
        <v>5000000</v>
      </c>
      <c r="N114" s="3"/>
      <c r="O114" s="47">
        <f t="shared" si="16"/>
        <v>6000000</v>
      </c>
      <c r="P114" s="3"/>
      <c r="Q114" s="3"/>
      <c r="R114" s="3"/>
      <c r="S114" s="3"/>
      <c r="T114" s="3"/>
      <c r="U114" s="3"/>
    </row>
    <row r="115" spans="1:21" ht="12.75">
      <c r="A115" s="26" t="s">
        <v>85</v>
      </c>
      <c r="B115" s="32">
        <v>20250000</v>
      </c>
      <c r="C115" s="32">
        <f t="shared" si="15"/>
        <v>25250000</v>
      </c>
      <c r="D115" s="3"/>
      <c r="E115" s="4">
        <v>5000000</v>
      </c>
      <c r="F115" s="3"/>
      <c r="G115" s="3"/>
      <c r="H115" s="3"/>
      <c r="I115" s="4">
        <f>B115*50%-M115</f>
        <v>125000</v>
      </c>
      <c r="J115" s="3"/>
      <c r="K115" s="3"/>
      <c r="L115" s="3"/>
      <c r="M115" s="4">
        <v>10000000</v>
      </c>
      <c r="N115" s="3"/>
      <c r="O115" s="47">
        <f t="shared" si="16"/>
        <v>10125000</v>
      </c>
      <c r="P115" s="3"/>
      <c r="Q115" s="3"/>
      <c r="R115" s="3"/>
      <c r="S115" s="3"/>
      <c r="T115" s="3"/>
      <c r="U115" s="3"/>
    </row>
    <row r="116" spans="1:21" ht="12.75">
      <c r="A116" s="26" t="s">
        <v>86</v>
      </c>
      <c r="B116" s="32">
        <v>14400000</v>
      </c>
      <c r="C116" s="32">
        <f t="shared" si="15"/>
        <v>14400000</v>
      </c>
      <c r="D116" s="3"/>
      <c r="E116" s="4"/>
      <c r="F116" s="3"/>
      <c r="G116" s="3"/>
      <c r="H116" s="3"/>
      <c r="I116" s="4">
        <f>B116*50%-M116</f>
        <v>2200000</v>
      </c>
      <c r="J116" s="3"/>
      <c r="K116" s="3"/>
      <c r="L116" s="3"/>
      <c r="M116" s="4">
        <v>5000000</v>
      </c>
      <c r="N116" s="3"/>
      <c r="O116" s="47">
        <f t="shared" si="16"/>
        <v>7200000</v>
      </c>
      <c r="P116" s="3"/>
      <c r="Q116" s="3"/>
      <c r="R116" s="3"/>
      <c r="S116" s="3"/>
      <c r="T116" s="3"/>
      <c r="U116" s="3"/>
    </row>
    <row r="117" spans="1:21" ht="12.75">
      <c r="A117" s="26" t="s">
        <v>87</v>
      </c>
      <c r="B117" s="32">
        <v>10000000</v>
      </c>
      <c r="C117" s="32">
        <f t="shared" si="15"/>
        <v>10000000</v>
      </c>
      <c r="D117" s="3"/>
      <c r="E117" s="4"/>
      <c r="F117" s="3"/>
      <c r="G117" s="3"/>
      <c r="H117" s="3"/>
      <c r="I117" s="4">
        <f>B117-M117</f>
        <v>5000000</v>
      </c>
      <c r="J117" s="3"/>
      <c r="K117" s="3"/>
      <c r="L117" s="3"/>
      <c r="M117" s="4">
        <v>5000000</v>
      </c>
      <c r="N117" s="3"/>
      <c r="O117" s="47"/>
      <c r="P117" s="3"/>
      <c r="Q117" s="3"/>
      <c r="R117" s="3"/>
      <c r="S117" s="3"/>
      <c r="T117" s="3"/>
      <c r="U117" s="3"/>
    </row>
    <row r="118" spans="1:21" ht="12.75">
      <c r="A118" s="26" t="s">
        <v>37</v>
      </c>
      <c r="B118" s="32"/>
      <c r="C118" s="32">
        <f t="shared" si="15"/>
        <v>0</v>
      </c>
      <c r="D118" s="3"/>
      <c r="E118" s="4"/>
      <c r="F118" s="3"/>
      <c r="G118" s="3"/>
      <c r="H118" s="3"/>
      <c r="I118" s="4">
        <f>B118*50%</f>
        <v>0</v>
      </c>
      <c r="J118" s="3"/>
      <c r="K118" s="3"/>
      <c r="L118" s="3"/>
      <c r="M118" s="4"/>
      <c r="N118" s="3"/>
      <c r="O118" s="47">
        <f t="shared" si="16"/>
        <v>0</v>
      </c>
      <c r="P118" s="3"/>
      <c r="Q118" s="3"/>
      <c r="R118" s="3"/>
      <c r="S118" s="3"/>
      <c r="T118" s="3"/>
      <c r="U118" s="3"/>
    </row>
    <row r="119" spans="1:21" ht="12.75">
      <c r="A119" s="26" t="s">
        <v>88</v>
      </c>
      <c r="B119" s="32">
        <v>10000000</v>
      </c>
      <c r="C119" s="32">
        <f t="shared" si="15"/>
        <v>10000000</v>
      </c>
      <c r="D119" s="3"/>
      <c r="E119" s="4"/>
      <c r="F119" s="3"/>
      <c r="G119" s="3"/>
      <c r="H119" s="3"/>
      <c r="I119" s="4">
        <f>B119*50%-M119</f>
        <v>0</v>
      </c>
      <c r="J119" s="3"/>
      <c r="K119" s="3"/>
      <c r="L119" s="3"/>
      <c r="M119" s="4">
        <v>5000000</v>
      </c>
      <c r="N119" s="3"/>
      <c r="O119" s="47">
        <f t="shared" si="16"/>
        <v>5000000</v>
      </c>
      <c r="P119" s="3"/>
      <c r="Q119" s="3"/>
      <c r="R119" s="3"/>
      <c r="S119" s="3"/>
      <c r="T119" s="3"/>
      <c r="U119" s="3"/>
    </row>
    <row r="120" spans="1:21" ht="12.75">
      <c r="A120" s="26" t="s">
        <v>89</v>
      </c>
      <c r="B120" s="32">
        <v>10000000</v>
      </c>
      <c r="C120" s="32">
        <f t="shared" si="15"/>
        <v>10000000</v>
      </c>
      <c r="D120" s="3"/>
      <c r="E120" s="4"/>
      <c r="F120" s="3"/>
      <c r="G120" s="3"/>
      <c r="H120" s="3"/>
      <c r="I120" s="4">
        <f>B120*50%</f>
        <v>5000000</v>
      </c>
      <c r="J120" s="3"/>
      <c r="K120" s="3"/>
      <c r="L120" s="3"/>
      <c r="M120" s="4"/>
      <c r="N120" s="3"/>
      <c r="O120" s="47">
        <f t="shared" si="16"/>
        <v>5000000</v>
      </c>
      <c r="P120" s="3"/>
      <c r="Q120" s="3"/>
      <c r="R120" s="3"/>
      <c r="S120" s="3"/>
      <c r="T120" s="3"/>
      <c r="U120" s="3"/>
    </row>
    <row r="121" spans="1:21" ht="12.75">
      <c r="A121" s="26" t="s">
        <v>90</v>
      </c>
      <c r="B121" s="32">
        <v>1000000</v>
      </c>
      <c r="C121" s="32">
        <f t="shared" si="15"/>
        <v>1000000</v>
      </c>
      <c r="D121" s="3"/>
      <c r="E121" s="4"/>
      <c r="F121" s="3"/>
      <c r="G121" s="3"/>
      <c r="H121" s="3"/>
      <c r="I121" s="4"/>
      <c r="J121" s="3"/>
      <c r="K121" s="3"/>
      <c r="L121" s="3"/>
      <c r="M121" s="4"/>
      <c r="N121" s="3"/>
      <c r="O121" s="49">
        <v>1000000</v>
      </c>
      <c r="P121" s="3"/>
      <c r="Q121" s="3"/>
      <c r="R121" s="3"/>
      <c r="S121" s="3"/>
      <c r="T121" s="3"/>
      <c r="U121" s="3"/>
    </row>
    <row r="122" spans="1:21" ht="12.75">
      <c r="A122" s="30" t="s">
        <v>91</v>
      </c>
      <c r="B122" s="15">
        <f>SUM(B111:B121)</f>
        <v>160150000</v>
      </c>
      <c r="C122" s="15">
        <f>SUM(D122:U122)</f>
        <v>175150000</v>
      </c>
      <c r="D122" s="13"/>
      <c r="E122" s="15">
        <f>SUM(E111:E121)</f>
        <v>15000000</v>
      </c>
      <c r="F122" s="13"/>
      <c r="G122" s="15">
        <f aca="true" t="shared" si="17" ref="G122:U122">SUM(G111:G121)</f>
        <v>0</v>
      </c>
      <c r="H122" s="15">
        <f t="shared" si="17"/>
        <v>0</v>
      </c>
      <c r="I122" s="15">
        <f t="shared" si="17"/>
        <v>34575000</v>
      </c>
      <c r="J122" s="15">
        <f t="shared" si="17"/>
        <v>0</v>
      </c>
      <c r="K122" s="15">
        <f t="shared" si="17"/>
        <v>0</v>
      </c>
      <c r="L122" s="15">
        <f t="shared" si="17"/>
        <v>0</v>
      </c>
      <c r="M122" s="15">
        <f t="shared" si="17"/>
        <v>50000000</v>
      </c>
      <c r="N122" s="15">
        <f t="shared" si="17"/>
        <v>0</v>
      </c>
      <c r="O122" s="15">
        <f t="shared" si="17"/>
        <v>75575000</v>
      </c>
      <c r="P122" s="15">
        <f t="shared" si="17"/>
        <v>0</v>
      </c>
      <c r="Q122" s="15">
        <f t="shared" si="17"/>
        <v>0</v>
      </c>
      <c r="R122" s="15">
        <f t="shared" si="17"/>
        <v>0</v>
      </c>
      <c r="S122" s="15">
        <f t="shared" si="17"/>
        <v>0</v>
      </c>
      <c r="T122" s="15">
        <f t="shared" si="17"/>
        <v>0</v>
      </c>
      <c r="U122" s="15">
        <f t="shared" si="17"/>
        <v>0</v>
      </c>
    </row>
    <row r="123" spans="1:21" ht="12.75">
      <c r="A123" s="50" t="s">
        <v>92</v>
      </c>
      <c r="B123" s="51">
        <f>B53+B72+B85+B107+B122</f>
        <v>1689950000</v>
      </c>
      <c r="C123" s="51">
        <f>SUM(D123:U123)</f>
        <v>1773950000.047619</v>
      </c>
      <c r="D123" s="52"/>
      <c r="E123" s="51">
        <f>E53+E72+E85+E107+E122</f>
        <v>60000000</v>
      </c>
      <c r="F123" s="52"/>
      <c r="G123" s="51">
        <f aca="true" t="shared" si="18" ref="G123:U123">G53+G72+G85+G107+G122</f>
        <v>50000000</v>
      </c>
      <c r="H123" s="51">
        <f t="shared" si="18"/>
        <v>0</v>
      </c>
      <c r="I123" s="51">
        <f t="shared" si="18"/>
        <v>714621428.6190476</v>
      </c>
      <c r="J123" s="51">
        <f t="shared" si="18"/>
        <v>0</v>
      </c>
      <c r="K123" s="51">
        <f t="shared" si="18"/>
        <v>50000000</v>
      </c>
      <c r="L123" s="51">
        <f t="shared" si="18"/>
        <v>0</v>
      </c>
      <c r="M123" s="51">
        <f t="shared" si="18"/>
        <v>100000000</v>
      </c>
      <c r="N123" s="51">
        <f t="shared" si="18"/>
        <v>0</v>
      </c>
      <c r="O123" s="51">
        <f t="shared" si="18"/>
        <v>476300000</v>
      </c>
      <c r="P123" s="51">
        <f t="shared" si="18"/>
        <v>0</v>
      </c>
      <c r="Q123" s="51">
        <f t="shared" si="18"/>
        <v>0</v>
      </c>
      <c r="R123" s="51">
        <f t="shared" si="18"/>
        <v>0</v>
      </c>
      <c r="S123" s="51">
        <f t="shared" si="18"/>
        <v>75000000</v>
      </c>
      <c r="T123" s="51">
        <f t="shared" si="18"/>
        <v>0</v>
      </c>
      <c r="U123" s="51">
        <f t="shared" si="18"/>
        <v>248028571.42857143</v>
      </c>
    </row>
    <row r="124" spans="1:21" ht="12.75">
      <c r="A124" s="53"/>
      <c r="B124" s="25"/>
      <c r="C124" s="25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.75">
      <c r="A125" s="1" t="s">
        <v>93</v>
      </c>
      <c r="B125" s="25"/>
      <c r="C125" s="25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  <c r="O125" s="47"/>
      <c r="P125" s="3"/>
      <c r="Q125" s="3"/>
      <c r="R125" s="3"/>
      <c r="S125" s="3"/>
      <c r="T125" s="3"/>
      <c r="U125" s="3"/>
    </row>
    <row r="126" spans="1:21" ht="12.75">
      <c r="A126" s="54" t="s">
        <v>94</v>
      </c>
      <c r="B126" s="25"/>
      <c r="C126" s="25"/>
      <c r="D126" s="3"/>
      <c r="E126" s="4"/>
      <c r="F126" s="3"/>
      <c r="G126" s="3"/>
      <c r="H126" s="3"/>
      <c r="I126" s="4"/>
      <c r="J126" s="3"/>
      <c r="K126" s="3"/>
      <c r="L126" s="3"/>
      <c r="M126" s="3"/>
      <c r="N126" s="3"/>
      <c r="O126" s="47"/>
      <c r="P126" s="3"/>
      <c r="Q126" s="3"/>
      <c r="R126" s="3"/>
      <c r="S126" s="3"/>
      <c r="T126" s="3"/>
      <c r="U126" s="3"/>
    </row>
    <row r="127" spans="1:21" ht="12.75">
      <c r="A127" s="7" t="s">
        <v>95</v>
      </c>
      <c r="B127" s="2">
        <v>60000000</v>
      </c>
      <c r="C127" s="55">
        <f aca="true" t="shared" si="19" ref="C127:C137">SUM(D127:U127)</f>
        <v>60000000</v>
      </c>
      <c r="D127" s="3"/>
      <c r="E127" s="4"/>
      <c r="F127" s="3"/>
      <c r="G127" s="3"/>
      <c r="H127" s="3"/>
      <c r="I127" s="2"/>
      <c r="J127" s="3"/>
      <c r="K127" s="4"/>
      <c r="L127" s="3"/>
      <c r="M127" s="3"/>
      <c r="N127" s="3"/>
      <c r="O127" s="56">
        <f>B127*50%</f>
        <v>30000000</v>
      </c>
      <c r="P127" s="3"/>
      <c r="Q127" s="3"/>
      <c r="R127" s="3"/>
      <c r="S127" s="3"/>
      <c r="T127" s="3"/>
      <c r="U127" s="56">
        <f>B127*50%</f>
        <v>30000000</v>
      </c>
    </row>
    <row r="128" spans="1:21" ht="12.75">
      <c r="A128" s="7" t="s">
        <v>96</v>
      </c>
      <c r="B128" s="2">
        <v>8100000</v>
      </c>
      <c r="C128" s="55">
        <f t="shared" si="19"/>
        <v>8100000</v>
      </c>
      <c r="D128" s="3"/>
      <c r="E128" s="4"/>
      <c r="F128" s="3"/>
      <c r="G128" s="3"/>
      <c r="H128" s="3"/>
      <c r="I128" s="2"/>
      <c r="J128" s="3"/>
      <c r="K128" s="4"/>
      <c r="L128" s="3"/>
      <c r="M128" s="3"/>
      <c r="N128" s="3"/>
      <c r="O128" s="56">
        <f>B128*50%</f>
        <v>4050000</v>
      </c>
      <c r="P128" s="3"/>
      <c r="Q128" s="3"/>
      <c r="R128" s="3"/>
      <c r="S128" s="3"/>
      <c r="T128" s="3"/>
      <c r="U128" s="56">
        <f>B128*50%</f>
        <v>4050000</v>
      </c>
    </row>
    <row r="129" spans="1:21" ht="12.75">
      <c r="A129" s="7" t="s">
        <v>7</v>
      </c>
      <c r="B129" s="2">
        <v>10000000</v>
      </c>
      <c r="C129" s="55">
        <f t="shared" si="19"/>
        <v>10000000</v>
      </c>
      <c r="D129" s="3"/>
      <c r="E129" s="4"/>
      <c r="F129" s="3"/>
      <c r="G129" s="57"/>
      <c r="H129" s="3"/>
      <c r="I129" s="2"/>
      <c r="J129" s="3"/>
      <c r="K129" s="4"/>
      <c r="L129" s="3"/>
      <c r="M129" s="3"/>
      <c r="N129" s="3"/>
      <c r="O129" s="56">
        <f>B129*50%</f>
        <v>5000000</v>
      </c>
      <c r="P129" s="3"/>
      <c r="Q129" s="3"/>
      <c r="R129" s="3"/>
      <c r="S129" s="3"/>
      <c r="T129" s="3"/>
      <c r="U129" s="56">
        <f>B129*50%</f>
        <v>5000000</v>
      </c>
    </row>
    <row r="130" spans="1:21" ht="12.75">
      <c r="A130" s="7" t="s">
        <v>97</v>
      </c>
      <c r="B130" s="2">
        <v>50000000</v>
      </c>
      <c r="C130" s="55">
        <f t="shared" si="19"/>
        <v>125000000</v>
      </c>
      <c r="D130" s="3"/>
      <c r="E130" s="4">
        <v>25000000</v>
      </c>
      <c r="F130" s="3"/>
      <c r="G130" s="3"/>
      <c r="H130" s="3"/>
      <c r="I130" s="2"/>
      <c r="J130" s="3"/>
      <c r="K130" s="4">
        <v>50000000</v>
      </c>
      <c r="L130" s="3"/>
      <c r="M130" s="3"/>
      <c r="N130" s="3"/>
      <c r="O130" s="56">
        <f>B130*50%</f>
        <v>25000000</v>
      </c>
      <c r="P130" s="3"/>
      <c r="Q130" s="3"/>
      <c r="R130" s="3"/>
      <c r="S130" s="3"/>
      <c r="T130" s="3"/>
      <c r="U130" s="56">
        <f>B130*50%</f>
        <v>25000000</v>
      </c>
    </row>
    <row r="131" spans="1:21" ht="12.75">
      <c r="A131" s="7" t="s">
        <v>98</v>
      </c>
      <c r="B131" s="2"/>
      <c r="C131" s="55">
        <f t="shared" si="19"/>
        <v>0</v>
      </c>
      <c r="D131" s="3"/>
      <c r="E131" s="4"/>
      <c r="F131" s="3"/>
      <c r="G131" s="3"/>
      <c r="H131" s="3"/>
      <c r="I131" s="4"/>
      <c r="J131" s="3"/>
      <c r="K131" s="4"/>
      <c r="L131" s="3"/>
      <c r="M131" s="3"/>
      <c r="N131" s="3"/>
      <c r="O131" s="47"/>
      <c r="P131" s="3"/>
      <c r="Q131" s="3"/>
      <c r="R131" s="3"/>
      <c r="S131" s="3"/>
      <c r="T131" s="3"/>
      <c r="U131" s="3"/>
    </row>
    <row r="132" spans="1:21" ht="12.75">
      <c r="A132" s="9" t="s">
        <v>99</v>
      </c>
      <c r="B132" s="2">
        <f>2*32000000</f>
        <v>64000000</v>
      </c>
      <c r="C132" s="55">
        <f t="shared" si="19"/>
        <v>64000000</v>
      </c>
      <c r="D132" s="3"/>
      <c r="E132" s="4"/>
      <c r="F132" s="3"/>
      <c r="G132" s="3"/>
      <c r="H132" s="3"/>
      <c r="I132" s="4"/>
      <c r="J132" s="3"/>
      <c r="K132" s="4"/>
      <c r="L132" s="3"/>
      <c r="M132" s="3"/>
      <c r="N132" s="3"/>
      <c r="O132" s="47">
        <f>(B132-K132)/2</f>
        <v>32000000</v>
      </c>
      <c r="P132" s="3"/>
      <c r="Q132" s="3"/>
      <c r="R132" s="3"/>
      <c r="S132" s="3"/>
      <c r="T132" s="3"/>
      <c r="U132" s="47">
        <f>(B132-K132)/2</f>
        <v>32000000</v>
      </c>
    </row>
    <row r="133" spans="1:21" ht="12.75">
      <c r="A133" s="9" t="s">
        <v>100</v>
      </c>
      <c r="B133" s="2">
        <f>2*12000000</f>
        <v>24000000</v>
      </c>
      <c r="C133" s="55">
        <f t="shared" si="19"/>
        <v>24000000</v>
      </c>
      <c r="D133" s="3"/>
      <c r="E133" s="4"/>
      <c r="F133" s="3"/>
      <c r="G133" s="3"/>
      <c r="H133" s="3"/>
      <c r="I133" s="4"/>
      <c r="J133" s="3"/>
      <c r="K133" s="4"/>
      <c r="L133" s="3"/>
      <c r="M133" s="3"/>
      <c r="N133" s="3"/>
      <c r="O133" s="47">
        <f>(B133-K133)/2</f>
        <v>12000000</v>
      </c>
      <c r="P133" s="3"/>
      <c r="Q133" s="3"/>
      <c r="R133" s="3"/>
      <c r="S133" s="3"/>
      <c r="T133" s="3"/>
      <c r="U133" s="47">
        <f>(B133-K133)/2</f>
        <v>12000000</v>
      </c>
    </row>
    <row r="134" spans="1:21" ht="12.75">
      <c r="A134" s="9" t="s">
        <v>101</v>
      </c>
      <c r="B134" s="2">
        <f>2*5000000</f>
        <v>10000000</v>
      </c>
      <c r="C134" s="55">
        <f t="shared" si="19"/>
        <v>15000000</v>
      </c>
      <c r="D134" s="3"/>
      <c r="E134" s="4">
        <v>5000000</v>
      </c>
      <c r="F134" s="3"/>
      <c r="G134" s="3"/>
      <c r="H134" s="3"/>
      <c r="I134" s="4"/>
      <c r="J134" s="3"/>
      <c r="K134" s="4">
        <v>5000000</v>
      </c>
      <c r="L134" s="3"/>
      <c r="M134" s="3"/>
      <c r="N134" s="3"/>
      <c r="O134" s="47">
        <f>(B134-K134)/2</f>
        <v>2500000</v>
      </c>
      <c r="P134" s="3"/>
      <c r="Q134" s="3"/>
      <c r="R134" s="3"/>
      <c r="S134" s="3"/>
      <c r="T134" s="3"/>
      <c r="U134" s="47">
        <f>(B134-K134)/2</f>
        <v>2500000</v>
      </c>
    </row>
    <row r="135" spans="1:21" ht="12.75">
      <c r="A135" s="9" t="s">
        <v>8</v>
      </c>
      <c r="B135" s="2">
        <v>24000000</v>
      </c>
      <c r="C135" s="55">
        <f t="shared" si="19"/>
        <v>24000000</v>
      </c>
      <c r="D135" s="3"/>
      <c r="E135" s="4"/>
      <c r="F135" s="3"/>
      <c r="G135" s="3"/>
      <c r="H135" s="3"/>
      <c r="I135" s="4"/>
      <c r="J135" s="3"/>
      <c r="K135" s="3"/>
      <c r="L135" s="3"/>
      <c r="M135" s="3"/>
      <c r="N135" s="3"/>
      <c r="O135" s="47">
        <f>B135/2</f>
        <v>12000000</v>
      </c>
      <c r="P135" s="3"/>
      <c r="Q135" s="3"/>
      <c r="R135" s="3"/>
      <c r="S135" s="3"/>
      <c r="T135" s="3"/>
      <c r="U135" s="47">
        <f>(B135-K135)/2</f>
        <v>12000000</v>
      </c>
    </row>
    <row r="136" spans="1:21" ht="12.75">
      <c r="A136" s="9" t="s">
        <v>9</v>
      </c>
      <c r="B136" s="2">
        <v>40000000</v>
      </c>
      <c r="C136" s="55">
        <f t="shared" si="19"/>
        <v>77500000</v>
      </c>
      <c r="D136" s="3"/>
      <c r="E136" s="4">
        <f>25000000</f>
        <v>25000000</v>
      </c>
      <c r="F136" s="3"/>
      <c r="G136" s="3"/>
      <c r="H136" s="3"/>
      <c r="I136" s="4"/>
      <c r="J136" s="3"/>
      <c r="K136" s="58">
        <v>25000000</v>
      </c>
      <c r="L136" s="59"/>
      <c r="M136" s="60"/>
      <c r="N136" s="5"/>
      <c r="O136" s="47">
        <f>B136/2</f>
        <v>20000000</v>
      </c>
      <c r="P136" s="5"/>
      <c r="Q136" s="61"/>
      <c r="R136" s="61"/>
      <c r="S136" s="60"/>
      <c r="T136" s="62"/>
      <c r="U136" s="47">
        <f>(B136-K136)/2</f>
        <v>7500000</v>
      </c>
    </row>
    <row r="137" spans="1:21" ht="12.75">
      <c r="A137" s="9" t="s">
        <v>10</v>
      </c>
      <c r="B137" s="2">
        <v>2000000</v>
      </c>
      <c r="C137" s="55">
        <f t="shared" si="19"/>
        <v>2000000</v>
      </c>
      <c r="D137" s="3"/>
      <c r="E137" s="4"/>
      <c r="F137" s="3"/>
      <c r="G137" s="3"/>
      <c r="H137" s="3"/>
      <c r="I137" s="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>
        <v>2000000</v>
      </c>
    </row>
    <row r="138" spans="1:21" ht="12.75">
      <c r="A138" s="63" t="s">
        <v>102</v>
      </c>
      <c r="B138" s="12">
        <f>SUM(B127:B137)</f>
        <v>292100000</v>
      </c>
      <c r="C138" s="12">
        <f>SUM(D138:U138)</f>
        <v>409600000</v>
      </c>
      <c r="D138" s="13"/>
      <c r="E138" s="12">
        <f aca="true" t="shared" si="20" ref="E138:U138">SUM(E127:E137)</f>
        <v>55000000</v>
      </c>
      <c r="F138" s="12">
        <f t="shared" si="20"/>
        <v>0</v>
      </c>
      <c r="G138" s="12">
        <f t="shared" si="20"/>
        <v>0</v>
      </c>
      <c r="H138" s="12">
        <f t="shared" si="20"/>
        <v>0</v>
      </c>
      <c r="I138" s="12">
        <f t="shared" si="20"/>
        <v>0</v>
      </c>
      <c r="J138" s="12">
        <f t="shared" si="20"/>
        <v>0</v>
      </c>
      <c r="K138" s="12">
        <f t="shared" si="20"/>
        <v>80000000</v>
      </c>
      <c r="L138" s="12">
        <f t="shared" si="20"/>
        <v>0</v>
      </c>
      <c r="M138" s="12">
        <f t="shared" si="20"/>
        <v>0</v>
      </c>
      <c r="N138" s="12">
        <f t="shared" si="20"/>
        <v>0</v>
      </c>
      <c r="O138" s="12">
        <f t="shared" si="20"/>
        <v>142550000</v>
      </c>
      <c r="P138" s="12">
        <f t="shared" si="20"/>
        <v>0</v>
      </c>
      <c r="Q138" s="12">
        <f t="shared" si="20"/>
        <v>0</v>
      </c>
      <c r="R138" s="12">
        <f t="shared" si="20"/>
        <v>0</v>
      </c>
      <c r="S138" s="12">
        <f t="shared" si="20"/>
        <v>0</v>
      </c>
      <c r="T138" s="12">
        <f t="shared" si="20"/>
        <v>0</v>
      </c>
      <c r="U138" s="12">
        <f t="shared" si="20"/>
        <v>132050000</v>
      </c>
    </row>
    <row r="139" spans="1:21" ht="12.75">
      <c r="A139" s="64"/>
      <c r="B139" s="65"/>
      <c r="C139" s="65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.75">
      <c r="A140" s="66" t="s">
        <v>103</v>
      </c>
      <c r="B140" s="4"/>
      <c r="C140" s="4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.75">
      <c r="A141" s="7" t="s">
        <v>104</v>
      </c>
      <c r="B141" s="2">
        <v>30000000</v>
      </c>
      <c r="C141" s="55">
        <f aca="true" t="shared" si="21" ref="C141:C165">SUM(K141:U141)</f>
        <v>30000000</v>
      </c>
      <c r="D141" s="3"/>
      <c r="E141" s="3"/>
      <c r="F141" s="3"/>
      <c r="G141" s="3"/>
      <c r="H141" s="3"/>
      <c r="I141" s="4"/>
      <c r="J141" s="3"/>
      <c r="K141" s="3"/>
      <c r="L141" s="3"/>
      <c r="M141" s="3"/>
      <c r="N141" s="3"/>
      <c r="O141" s="56">
        <f>B141/2</f>
        <v>15000000</v>
      </c>
      <c r="P141" s="3"/>
      <c r="Q141" s="3"/>
      <c r="R141" s="3"/>
      <c r="S141" s="3"/>
      <c r="T141" s="3"/>
      <c r="U141" s="56">
        <f>B141/2</f>
        <v>15000000</v>
      </c>
    </row>
    <row r="142" spans="1:21" ht="12.75">
      <c r="A142" s="7" t="s">
        <v>105</v>
      </c>
      <c r="B142" s="2">
        <v>30000000</v>
      </c>
      <c r="C142" s="55">
        <f t="shared" si="21"/>
        <v>30000000</v>
      </c>
      <c r="D142" s="3"/>
      <c r="E142" s="3"/>
      <c r="F142" s="3"/>
      <c r="G142" s="3"/>
      <c r="H142" s="3"/>
      <c r="I142" s="4"/>
      <c r="J142" s="3"/>
      <c r="K142" s="3"/>
      <c r="L142" s="3"/>
      <c r="M142" s="3"/>
      <c r="N142" s="3"/>
      <c r="O142" s="56">
        <f>B142/2</f>
        <v>15000000</v>
      </c>
      <c r="P142" s="3"/>
      <c r="Q142" s="3"/>
      <c r="R142" s="3"/>
      <c r="S142" s="3"/>
      <c r="T142" s="3"/>
      <c r="U142" s="56">
        <f>B142/2</f>
        <v>15000000</v>
      </c>
    </row>
    <row r="143" spans="1:21" ht="12.75">
      <c r="A143" s="67" t="s">
        <v>106</v>
      </c>
      <c r="B143" s="68">
        <v>30000000</v>
      </c>
      <c r="C143" s="55">
        <f>SUM(H143:U143)</f>
        <v>30000000</v>
      </c>
      <c r="D143" s="43"/>
      <c r="E143" s="43"/>
      <c r="F143" s="43"/>
      <c r="G143" s="43"/>
      <c r="H143" s="44">
        <v>30000000</v>
      </c>
      <c r="I143" s="44"/>
      <c r="J143" s="43"/>
      <c r="K143" s="43"/>
      <c r="L143" s="43"/>
      <c r="M143" s="43"/>
      <c r="N143" s="43"/>
      <c r="O143" s="69"/>
      <c r="P143" s="43"/>
      <c r="Q143" s="43"/>
      <c r="R143" s="43"/>
      <c r="S143" s="43"/>
      <c r="T143" s="43"/>
      <c r="U143" s="69"/>
    </row>
    <row r="144" spans="1:21" ht="12.75">
      <c r="A144" s="16" t="s">
        <v>107</v>
      </c>
      <c r="B144" s="2">
        <v>24000000</v>
      </c>
      <c r="C144" s="55">
        <f t="shared" si="21"/>
        <v>24000000</v>
      </c>
      <c r="D144" s="3"/>
      <c r="E144" s="3"/>
      <c r="F144" s="3"/>
      <c r="G144" s="3"/>
      <c r="H144" s="3"/>
      <c r="I144" s="4"/>
      <c r="J144" s="3"/>
      <c r="K144" s="4">
        <v>10000000</v>
      </c>
      <c r="L144" s="3"/>
      <c r="M144" s="3"/>
      <c r="N144" s="3"/>
      <c r="O144" s="56">
        <f>2000000</f>
        <v>2000000</v>
      </c>
      <c r="P144" s="3"/>
      <c r="Q144" s="3"/>
      <c r="R144" s="3"/>
      <c r="S144" s="3"/>
      <c r="T144" s="3"/>
      <c r="U144" s="56">
        <f>B144/2</f>
        <v>12000000</v>
      </c>
    </row>
    <row r="145" spans="1:21" ht="12.75">
      <c r="A145" s="7" t="s">
        <v>108</v>
      </c>
      <c r="B145" s="2">
        <v>2700000</v>
      </c>
      <c r="C145" s="55">
        <f t="shared" si="21"/>
        <v>2700000</v>
      </c>
      <c r="D145" s="3"/>
      <c r="E145" s="3"/>
      <c r="F145" s="3"/>
      <c r="G145" s="3"/>
      <c r="H145" s="3"/>
      <c r="I145" s="4"/>
      <c r="J145" s="3"/>
      <c r="K145" s="3"/>
      <c r="L145" s="3"/>
      <c r="M145" s="3"/>
      <c r="N145" s="3"/>
      <c r="O145" s="56">
        <f>B145/2</f>
        <v>1350000</v>
      </c>
      <c r="P145" s="3"/>
      <c r="Q145" s="3"/>
      <c r="R145" s="3"/>
      <c r="S145" s="3"/>
      <c r="T145" s="3"/>
      <c r="U145" s="56">
        <f>B145/2</f>
        <v>1350000</v>
      </c>
    </row>
    <row r="146" spans="1:21" ht="12.75">
      <c r="A146" s="7" t="s">
        <v>7</v>
      </c>
      <c r="B146" s="2">
        <v>10000000</v>
      </c>
      <c r="C146" s="55">
        <f t="shared" si="21"/>
        <v>10000000</v>
      </c>
      <c r="D146" s="3"/>
      <c r="E146" s="3"/>
      <c r="F146" s="3"/>
      <c r="G146" s="3"/>
      <c r="H146" s="3"/>
      <c r="I146" s="4"/>
      <c r="J146" s="3"/>
      <c r="K146" s="3"/>
      <c r="L146" s="3"/>
      <c r="M146" s="3"/>
      <c r="N146" s="3"/>
      <c r="O146" s="56">
        <f>B146/2</f>
        <v>5000000</v>
      </c>
      <c r="P146" s="3"/>
      <c r="Q146" s="3"/>
      <c r="R146" s="3"/>
      <c r="S146" s="3"/>
      <c r="T146" s="3"/>
      <c r="U146" s="56">
        <f>B146/2</f>
        <v>5000000</v>
      </c>
    </row>
    <row r="147" spans="1:21" ht="12.75">
      <c r="A147" s="8" t="s">
        <v>109</v>
      </c>
      <c r="B147" s="2">
        <v>400000000</v>
      </c>
      <c r="C147" s="55">
        <f t="shared" si="21"/>
        <v>400000000</v>
      </c>
      <c r="D147" s="3"/>
      <c r="E147" s="3"/>
      <c r="F147" s="3"/>
      <c r="G147" s="3"/>
      <c r="H147" s="3"/>
      <c r="I147" s="4"/>
      <c r="J147" s="3"/>
      <c r="K147" s="3"/>
      <c r="L147" s="3"/>
      <c r="M147" s="3"/>
      <c r="N147" s="3"/>
      <c r="O147" s="47">
        <f>B147</f>
        <v>400000000</v>
      </c>
      <c r="P147" s="3"/>
      <c r="Q147" s="3"/>
      <c r="R147" s="3"/>
      <c r="S147" s="3"/>
      <c r="T147" s="3"/>
      <c r="U147" s="3"/>
    </row>
    <row r="148" spans="1:21" ht="12.75">
      <c r="A148" s="7" t="s">
        <v>110</v>
      </c>
      <c r="B148" s="2">
        <v>40000000</v>
      </c>
      <c r="C148" s="55">
        <f t="shared" si="21"/>
        <v>43750000</v>
      </c>
      <c r="D148" s="3"/>
      <c r="E148" s="3"/>
      <c r="F148" s="3"/>
      <c r="G148" s="3"/>
      <c r="H148" s="3"/>
      <c r="I148" s="4"/>
      <c r="J148" s="3"/>
      <c r="K148" s="47">
        <f>B148/8+6250000</f>
        <v>11250000</v>
      </c>
      <c r="L148" s="47">
        <f>B148/8</f>
        <v>5000000</v>
      </c>
      <c r="M148" s="47">
        <f>B148/8</f>
        <v>5000000</v>
      </c>
      <c r="N148" s="47">
        <f>B148/8</f>
        <v>5000000</v>
      </c>
      <c r="O148" s="3"/>
      <c r="P148" s="3"/>
      <c r="Q148" s="47">
        <f>B148/8</f>
        <v>5000000</v>
      </c>
      <c r="R148" s="47">
        <f>B148/8</f>
        <v>5000000</v>
      </c>
      <c r="S148" s="47">
        <f>B148/8</f>
        <v>5000000</v>
      </c>
      <c r="T148" s="47">
        <f>2500000</f>
        <v>2500000</v>
      </c>
      <c r="U148" s="3"/>
    </row>
    <row r="149" spans="1:21" ht="12.75">
      <c r="A149" s="7" t="s">
        <v>111</v>
      </c>
      <c r="B149" s="2">
        <v>30000000</v>
      </c>
      <c r="C149" s="55">
        <f t="shared" si="21"/>
        <v>22500000</v>
      </c>
      <c r="D149" s="3"/>
      <c r="E149" s="3"/>
      <c r="F149" s="3"/>
      <c r="G149" s="3"/>
      <c r="H149" s="3"/>
      <c r="I149" s="4"/>
      <c r="J149" s="3"/>
      <c r="K149" s="47">
        <f>B149/8</f>
        <v>3750000</v>
      </c>
      <c r="L149" s="47">
        <f>B149/8</f>
        <v>3750000</v>
      </c>
      <c r="M149" s="47">
        <f>B149/8</f>
        <v>3750000</v>
      </c>
      <c r="N149" s="47"/>
      <c r="O149" s="3"/>
      <c r="P149" s="3"/>
      <c r="Q149" s="47">
        <f>B149/8</f>
        <v>3750000</v>
      </c>
      <c r="R149" s="47">
        <f>B149/8</f>
        <v>3750000</v>
      </c>
      <c r="S149" s="47">
        <f>B149/8</f>
        <v>3750000</v>
      </c>
      <c r="T149" s="47"/>
      <c r="U149" s="3"/>
    </row>
    <row r="150" spans="1:21" ht="12.75">
      <c r="A150" s="7" t="s">
        <v>112</v>
      </c>
      <c r="B150" s="2">
        <v>20000000</v>
      </c>
      <c r="C150" s="55">
        <f t="shared" si="21"/>
        <v>20000000</v>
      </c>
      <c r="D150" s="3"/>
      <c r="E150" s="3"/>
      <c r="F150" s="3"/>
      <c r="G150" s="3"/>
      <c r="H150" s="3"/>
      <c r="I150" s="4"/>
      <c r="J150" s="3"/>
      <c r="K150" s="3"/>
      <c r="L150" s="3"/>
      <c r="M150" s="3"/>
      <c r="N150" s="3"/>
      <c r="O150" s="47">
        <f>B150/2</f>
        <v>10000000</v>
      </c>
      <c r="P150" s="3"/>
      <c r="Q150" s="3"/>
      <c r="R150" s="3"/>
      <c r="S150" s="3"/>
      <c r="T150" s="3"/>
      <c r="U150" s="47">
        <f>B150/2</f>
        <v>10000000</v>
      </c>
    </row>
    <row r="151" spans="1:21" ht="12.75">
      <c r="A151" s="7" t="s">
        <v>113</v>
      </c>
      <c r="B151" s="2"/>
      <c r="C151" s="55"/>
      <c r="D151" s="3"/>
      <c r="E151" s="3"/>
      <c r="F151" s="3"/>
      <c r="G151" s="3"/>
      <c r="H151" s="3"/>
      <c r="I151" s="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.75">
      <c r="A152" s="9" t="s">
        <v>114</v>
      </c>
      <c r="B152" s="2">
        <v>80000000</v>
      </c>
      <c r="C152" s="55">
        <f t="shared" si="21"/>
        <v>40000000</v>
      </c>
      <c r="D152" s="3"/>
      <c r="E152" s="3"/>
      <c r="F152" s="3"/>
      <c r="G152" s="3"/>
      <c r="H152" s="3"/>
      <c r="I152" s="4"/>
      <c r="J152" s="3"/>
      <c r="K152" s="47"/>
      <c r="L152" s="47">
        <f>B152/8</f>
        <v>10000000</v>
      </c>
      <c r="M152" s="47">
        <f>B152/8</f>
        <v>10000000</v>
      </c>
      <c r="N152" s="47"/>
      <c r="O152" s="3"/>
      <c r="P152" s="3"/>
      <c r="Q152" s="47"/>
      <c r="R152" s="47">
        <f>B152/8</f>
        <v>10000000</v>
      </c>
      <c r="S152" s="47">
        <f>B152/8</f>
        <v>10000000</v>
      </c>
      <c r="T152" s="47"/>
      <c r="U152" s="3"/>
    </row>
    <row r="153" spans="1:21" ht="12.75">
      <c r="A153" s="9" t="s">
        <v>115</v>
      </c>
      <c r="B153" s="2">
        <v>88000000</v>
      </c>
      <c r="C153" s="55">
        <f t="shared" si="21"/>
        <v>55000000</v>
      </c>
      <c r="D153" s="3"/>
      <c r="E153" s="3"/>
      <c r="F153" s="3"/>
      <c r="G153" s="3"/>
      <c r="H153" s="3"/>
      <c r="I153" s="4"/>
      <c r="J153" s="3"/>
      <c r="K153" s="47"/>
      <c r="L153" s="47">
        <f aca="true" t="shared" si="22" ref="L153:L162">B153/8</f>
        <v>11000000</v>
      </c>
      <c r="M153" s="47">
        <f aca="true" t="shared" si="23" ref="M153:M162">B153/8</f>
        <v>11000000</v>
      </c>
      <c r="N153" s="47"/>
      <c r="O153" s="3"/>
      <c r="P153" s="3"/>
      <c r="Q153" s="47">
        <f aca="true" t="shared" si="24" ref="Q153:Q162">B153/8</f>
        <v>11000000</v>
      </c>
      <c r="R153" s="47">
        <f aca="true" t="shared" si="25" ref="R153:R162">B153/8</f>
        <v>11000000</v>
      </c>
      <c r="S153" s="47">
        <f aca="true" t="shared" si="26" ref="S153:S162">B153/8</f>
        <v>11000000</v>
      </c>
      <c r="T153" s="47"/>
      <c r="U153" s="3"/>
    </row>
    <row r="154" spans="1:21" ht="12.75">
      <c r="A154" s="9" t="s">
        <v>116</v>
      </c>
      <c r="B154" s="2">
        <v>80000000</v>
      </c>
      <c r="C154" s="55">
        <f t="shared" si="21"/>
        <v>40000000</v>
      </c>
      <c r="D154" s="3"/>
      <c r="E154" s="3"/>
      <c r="F154" s="3"/>
      <c r="G154" s="3"/>
      <c r="H154" s="3"/>
      <c r="I154" s="4"/>
      <c r="J154" s="3"/>
      <c r="K154" s="47"/>
      <c r="L154" s="47">
        <f t="shared" si="22"/>
        <v>10000000</v>
      </c>
      <c r="M154" s="47">
        <f t="shared" si="23"/>
        <v>10000000</v>
      </c>
      <c r="N154" s="47"/>
      <c r="O154" s="3"/>
      <c r="P154" s="3"/>
      <c r="Q154" s="47"/>
      <c r="R154" s="47">
        <f t="shared" si="25"/>
        <v>10000000</v>
      </c>
      <c r="S154" s="47">
        <f t="shared" si="26"/>
        <v>10000000</v>
      </c>
      <c r="T154" s="47"/>
      <c r="U154" s="3"/>
    </row>
    <row r="155" spans="1:21" ht="12.75">
      <c r="A155" s="9" t="s">
        <v>117</v>
      </c>
      <c r="B155" s="2">
        <v>70000000</v>
      </c>
      <c r="C155" s="55">
        <f t="shared" si="21"/>
        <v>43750000</v>
      </c>
      <c r="D155" s="3"/>
      <c r="E155" s="3"/>
      <c r="F155" s="3"/>
      <c r="G155" s="3"/>
      <c r="H155" s="3"/>
      <c r="I155" s="4"/>
      <c r="J155" s="3"/>
      <c r="K155" s="47"/>
      <c r="L155" s="47">
        <f t="shared" si="22"/>
        <v>8750000</v>
      </c>
      <c r="M155" s="47">
        <f t="shared" si="23"/>
        <v>8750000</v>
      </c>
      <c r="N155" s="47"/>
      <c r="O155" s="3"/>
      <c r="P155" s="3"/>
      <c r="Q155" s="47">
        <f t="shared" si="24"/>
        <v>8750000</v>
      </c>
      <c r="R155" s="47">
        <f t="shared" si="25"/>
        <v>8750000</v>
      </c>
      <c r="S155" s="47">
        <f t="shared" si="26"/>
        <v>8750000</v>
      </c>
      <c r="T155" s="47"/>
      <c r="U155" s="3"/>
    </row>
    <row r="156" spans="1:21" ht="12.75">
      <c r="A156" s="9" t="s">
        <v>118</v>
      </c>
      <c r="B156" s="2">
        <v>20300000</v>
      </c>
      <c r="C156" s="55">
        <f t="shared" si="21"/>
        <v>16650000</v>
      </c>
      <c r="D156" s="3"/>
      <c r="E156" s="3"/>
      <c r="F156" s="3"/>
      <c r="G156" s="3"/>
      <c r="H156" s="3"/>
      <c r="I156" s="4"/>
      <c r="J156" s="3"/>
      <c r="K156" s="47"/>
      <c r="L156" s="47">
        <f t="shared" si="22"/>
        <v>2537500</v>
      </c>
      <c r="M156" s="47">
        <f t="shared" si="23"/>
        <v>2537500</v>
      </c>
      <c r="N156" s="47"/>
      <c r="O156" s="3"/>
      <c r="P156" s="3"/>
      <c r="Q156" s="47">
        <f>B156/8+3962500</f>
        <v>6500000</v>
      </c>
      <c r="R156" s="47">
        <f t="shared" si="25"/>
        <v>2537500</v>
      </c>
      <c r="S156" s="47">
        <f t="shared" si="26"/>
        <v>2537500</v>
      </c>
      <c r="T156" s="47"/>
      <c r="U156" s="3"/>
    </row>
    <row r="157" spans="1:21" ht="12.75">
      <c r="A157" s="7" t="s">
        <v>119</v>
      </c>
      <c r="B157" s="2"/>
      <c r="C157" s="55"/>
      <c r="D157" s="3"/>
      <c r="E157" s="3"/>
      <c r="F157" s="3"/>
      <c r="G157" s="3"/>
      <c r="H157" s="3"/>
      <c r="I157" s="4"/>
      <c r="J157" s="3"/>
      <c r="K157" s="47"/>
      <c r="L157" s="47">
        <f t="shared" si="22"/>
        <v>0</v>
      </c>
      <c r="M157" s="47">
        <f t="shared" si="23"/>
        <v>0</v>
      </c>
      <c r="N157" s="47">
        <f aca="true" t="shared" si="27" ref="N157:N162">B157/8</f>
        <v>0</v>
      </c>
      <c r="O157" s="3"/>
      <c r="P157" s="3"/>
      <c r="Q157" s="47">
        <f t="shared" si="24"/>
        <v>0</v>
      </c>
      <c r="R157" s="47">
        <f t="shared" si="25"/>
        <v>0</v>
      </c>
      <c r="S157" s="47">
        <f t="shared" si="26"/>
        <v>0</v>
      </c>
      <c r="T157" s="47">
        <f>B157/8</f>
        <v>0</v>
      </c>
      <c r="U157" s="3"/>
    </row>
    <row r="158" spans="1:21" ht="12.75">
      <c r="A158" s="9" t="s">
        <v>120</v>
      </c>
      <c r="B158" s="2">
        <v>110000000</v>
      </c>
      <c r="C158" s="55">
        <f t="shared" si="21"/>
        <v>96250000</v>
      </c>
      <c r="D158" s="3"/>
      <c r="E158" s="3"/>
      <c r="F158" s="3"/>
      <c r="G158" s="3"/>
      <c r="H158" s="3"/>
      <c r="I158" s="4"/>
      <c r="J158" s="3"/>
      <c r="K158" s="47">
        <f>B158/8</f>
        <v>13750000</v>
      </c>
      <c r="L158" s="47">
        <f t="shared" si="22"/>
        <v>13750000</v>
      </c>
      <c r="M158" s="47">
        <f t="shared" si="23"/>
        <v>13750000</v>
      </c>
      <c r="N158" s="47">
        <f t="shared" si="27"/>
        <v>13750000</v>
      </c>
      <c r="O158" s="3"/>
      <c r="P158" s="3"/>
      <c r="Q158" s="47">
        <f t="shared" si="24"/>
        <v>13750000</v>
      </c>
      <c r="R158" s="47">
        <f t="shared" si="25"/>
        <v>13750000</v>
      </c>
      <c r="S158" s="47">
        <f t="shared" si="26"/>
        <v>13750000</v>
      </c>
      <c r="T158" s="47"/>
      <c r="U158" s="3"/>
    </row>
    <row r="159" spans="1:21" ht="12.75">
      <c r="A159" s="9" t="s">
        <v>121</v>
      </c>
      <c r="B159" s="2">
        <v>110000000</v>
      </c>
      <c r="C159" s="55">
        <f t="shared" si="21"/>
        <v>96250000</v>
      </c>
      <c r="D159" s="3"/>
      <c r="E159" s="3"/>
      <c r="F159" s="3"/>
      <c r="G159" s="3"/>
      <c r="H159" s="3"/>
      <c r="I159" s="4"/>
      <c r="J159" s="3"/>
      <c r="K159" s="47">
        <f>B159/8</f>
        <v>13750000</v>
      </c>
      <c r="L159" s="47">
        <f t="shared" si="22"/>
        <v>13750000</v>
      </c>
      <c r="M159" s="47">
        <f t="shared" si="23"/>
        <v>13750000</v>
      </c>
      <c r="N159" s="47"/>
      <c r="O159" s="3"/>
      <c r="P159" s="3"/>
      <c r="Q159" s="47">
        <f t="shared" si="24"/>
        <v>13750000</v>
      </c>
      <c r="R159" s="47">
        <f t="shared" si="25"/>
        <v>13750000</v>
      </c>
      <c r="S159" s="47">
        <f t="shared" si="26"/>
        <v>13750000</v>
      </c>
      <c r="T159" s="47">
        <f>B159/8</f>
        <v>13750000</v>
      </c>
      <c r="U159" s="3"/>
    </row>
    <row r="160" spans="1:21" ht="12.75">
      <c r="A160" s="9" t="s">
        <v>122</v>
      </c>
      <c r="B160" s="2">
        <v>100000000</v>
      </c>
      <c r="C160" s="55">
        <f t="shared" si="21"/>
        <v>75000000</v>
      </c>
      <c r="D160" s="3"/>
      <c r="E160" s="3"/>
      <c r="F160" s="3"/>
      <c r="G160" s="3"/>
      <c r="H160" s="3"/>
      <c r="I160" s="4"/>
      <c r="J160" s="3"/>
      <c r="K160" s="47">
        <f>B160/8</f>
        <v>12500000</v>
      </c>
      <c r="L160" s="47">
        <f t="shared" si="22"/>
        <v>12500000</v>
      </c>
      <c r="M160" s="47">
        <f t="shared" si="23"/>
        <v>12500000</v>
      </c>
      <c r="N160" s="47"/>
      <c r="O160" s="3"/>
      <c r="P160" s="3"/>
      <c r="Q160" s="47">
        <f t="shared" si="24"/>
        <v>12500000</v>
      </c>
      <c r="R160" s="47">
        <f t="shared" si="25"/>
        <v>12500000</v>
      </c>
      <c r="S160" s="47">
        <f t="shared" si="26"/>
        <v>12500000</v>
      </c>
      <c r="T160" s="47"/>
      <c r="U160" s="3"/>
    </row>
    <row r="161" spans="1:21" ht="12.75">
      <c r="A161" s="9" t="s">
        <v>123</v>
      </c>
      <c r="B161" s="2">
        <v>110000000</v>
      </c>
      <c r="C161" s="55">
        <f t="shared" si="21"/>
        <v>96250000</v>
      </c>
      <c r="D161" s="3"/>
      <c r="E161" s="3"/>
      <c r="F161" s="3"/>
      <c r="G161" s="3"/>
      <c r="H161" s="3"/>
      <c r="I161" s="4"/>
      <c r="J161" s="3"/>
      <c r="K161" s="47">
        <f>B161/8</f>
        <v>13750000</v>
      </c>
      <c r="L161" s="47">
        <f t="shared" si="22"/>
        <v>13750000</v>
      </c>
      <c r="M161" s="47">
        <f t="shared" si="23"/>
        <v>13750000</v>
      </c>
      <c r="N161" s="47"/>
      <c r="O161" s="3"/>
      <c r="P161" s="3"/>
      <c r="Q161" s="47">
        <f t="shared" si="24"/>
        <v>13750000</v>
      </c>
      <c r="R161" s="47">
        <f t="shared" si="25"/>
        <v>13750000</v>
      </c>
      <c r="S161" s="47">
        <f t="shared" si="26"/>
        <v>13750000</v>
      </c>
      <c r="T161" s="47">
        <f>B161/8</f>
        <v>13750000</v>
      </c>
      <c r="U161" s="3"/>
    </row>
    <row r="162" spans="1:21" ht="12.75">
      <c r="A162" s="9" t="s">
        <v>124</v>
      </c>
      <c r="B162" s="2">
        <v>90000000</v>
      </c>
      <c r="C162" s="55">
        <f t="shared" si="21"/>
        <v>78750000</v>
      </c>
      <c r="D162" s="3"/>
      <c r="E162" s="3"/>
      <c r="F162" s="3"/>
      <c r="G162" s="3"/>
      <c r="H162" s="3"/>
      <c r="I162" s="4"/>
      <c r="J162" s="3"/>
      <c r="K162" s="47">
        <f>B162/8</f>
        <v>11250000</v>
      </c>
      <c r="L162" s="47">
        <f t="shared" si="22"/>
        <v>11250000</v>
      </c>
      <c r="M162" s="47">
        <f t="shared" si="23"/>
        <v>11250000</v>
      </c>
      <c r="N162" s="47">
        <f t="shared" si="27"/>
        <v>11250000</v>
      </c>
      <c r="O162" s="3"/>
      <c r="P162" s="3"/>
      <c r="Q162" s="47">
        <f t="shared" si="24"/>
        <v>11250000</v>
      </c>
      <c r="R162" s="47">
        <f t="shared" si="25"/>
        <v>11250000</v>
      </c>
      <c r="S162" s="47">
        <f t="shared" si="26"/>
        <v>11250000</v>
      </c>
      <c r="T162" s="47"/>
      <c r="U162" s="3"/>
    </row>
    <row r="163" spans="1:21" ht="12.75">
      <c r="A163" s="7" t="s">
        <v>125</v>
      </c>
      <c r="B163" s="2">
        <v>25000000</v>
      </c>
      <c r="C163" s="55">
        <f t="shared" si="21"/>
        <v>25000000</v>
      </c>
      <c r="D163" s="3"/>
      <c r="E163" s="3"/>
      <c r="F163" s="3"/>
      <c r="G163" s="3"/>
      <c r="H163" s="3"/>
      <c r="I163" s="4"/>
      <c r="J163" s="3"/>
      <c r="K163" s="3"/>
      <c r="L163" s="3"/>
      <c r="M163" s="3"/>
      <c r="N163" s="3"/>
      <c r="O163" s="47">
        <f>B163/2</f>
        <v>12500000</v>
      </c>
      <c r="P163" s="3"/>
      <c r="Q163" s="3"/>
      <c r="R163" s="3"/>
      <c r="S163" s="3"/>
      <c r="T163" s="3"/>
      <c r="U163" s="47">
        <f>B163/2</f>
        <v>12500000</v>
      </c>
    </row>
    <row r="164" spans="1:21" ht="12.75">
      <c r="A164" s="7" t="s">
        <v>9</v>
      </c>
      <c r="B164" s="2">
        <v>40000000</v>
      </c>
      <c r="C164" s="55">
        <f t="shared" si="21"/>
        <v>40000000</v>
      </c>
      <c r="D164" s="3"/>
      <c r="E164" s="3"/>
      <c r="F164" s="3"/>
      <c r="G164" s="3"/>
      <c r="H164" s="3"/>
      <c r="I164" s="4"/>
      <c r="J164" s="3"/>
      <c r="K164" s="58"/>
      <c r="L164" s="48"/>
      <c r="M164" s="70"/>
      <c r="N164" s="71"/>
      <c r="O164" s="47">
        <f>B164/2</f>
        <v>20000000</v>
      </c>
      <c r="P164" s="5"/>
      <c r="Q164" s="72"/>
      <c r="R164" s="61"/>
      <c r="S164" s="58"/>
      <c r="T164" s="5"/>
      <c r="U164" s="47">
        <f>B164/2</f>
        <v>20000000</v>
      </c>
    </row>
    <row r="165" spans="1:21" ht="12.75">
      <c r="A165" s="7" t="s">
        <v>10</v>
      </c>
      <c r="B165" s="2">
        <v>2000000</v>
      </c>
      <c r="C165" s="55">
        <f t="shared" si="21"/>
        <v>2000000</v>
      </c>
      <c r="D165" s="3"/>
      <c r="E165" s="3"/>
      <c r="F165" s="3"/>
      <c r="G165" s="3"/>
      <c r="H165" s="3"/>
      <c r="I165" s="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47">
        <f>B165</f>
        <v>2000000</v>
      </c>
    </row>
    <row r="166" spans="1:21" ht="12.75">
      <c r="A166" s="11" t="s">
        <v>126</v>
      </c>
      <c r="B166" s="12">
        <f>SUM(B141:B165)</f>
        <v>1542000000</v>
      </c>
      <c r="C166" s="12">
        <f>SUM(D166:U166)</f>
        <v>1317850000</v>
      </c>
      <c r="D166" s="13"/>
      <c r="E166" s="13"/>
      <c r="F166" s="13"/>
      <c r="G166" s="12">
        <f aca="true" t="shared" si="28" ref="G166:U166">SUM(G141:G165)</f>
        <v>0</v>
      </c>
      <c r="H166" s="12">
        <f t="shared" si="28"/>
        <v>30000000</v>
      </c>
      <c r="I166" s="12">
        <f t="shared" si="28"/>
        <v>0</v>
      </c>
      <c r="J166" s="12">
        <f t="shared" si="28"/>
        <v>0</v>
      </c>
      <c r="K166" s="12">
        <f t="shared" si="28"/>
        <v>90000000</v>
      </c>
      <c r="L166" s="12">
        <f t="shared" si="28"/>
        <v>116037500</v>
      </c>
      <c r="M166" s="12">
        <f t="shared" si="28"/>
        <v>116037500</v>
      </c>
      <c r="N166" s="12">
        <f t="shared" si="28"/>
        <v>30000000</v>
      </c>
      <c r="O166" s="12">
        <f t="shared" si="28"/>
        <v>480850000</v>
      </c>
      <c r="P166" s="12">
        <f t="shared" si="28"/>
        <v>0</v>
      </c>
      <c r="Q166" s="12">
        <f t="shared" si="28"/>
        <v>100000000</v>
      </c>
      <c r="R166" s="12">
        <f t="shared" si="28"/>
        <v>116037500</v>
      </c>
      <c r="S166" s="12">
        <f t="shared" si="28"/>
        <v>116037500</v>
      </c>
      <c r="T166" s="12">
        <f t="shared" si="28"/>
        <v>30000000</v>
      </c>
      <c r="U166" s="12">
        <f t="shared" si="28"/>
        <v>92850000</v>
      </c>
    </row>
    <row r="167" spans="1:21" ht="12.75">
      <c r="A167" s="3"/>
      <c r="B167" s="4"/>
      <c r="C167" s="4"/>
      <c r="D167" s="3"/>
      <c r="E167" s="3"/>
      <c r="F167" s="3"/>
      <c r="G167" s="3"/>
      <c r="H167" s="3"/>
      <c r="I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.75">
      <c r="A168" s="6" t="s">
        <v>127</v>
      </c>
      <c r="B168" s="4"/>
      <c r="C168" s="4"/>
      <c r="D168" s="3"/>
      <c r="E168" s="3"/>
      <c r="F168" s="3"/>
      <c r="G168" s="3"/>
      <c r="H168" s="3"/>
      <c r="I168" s="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2.75">
      <c r="A169" s="7" t="s">
        <v>128</v>
      </c>
      <c r="B169" s="2">
        <v>500000</v>
      </c>
      <c r="C169" s="32">
        <f aca="true" t="shared" si="29" ref="C169:C186">SUM(D169:U169)</f>
        <v>500000</v>
      </c>
      <c r="D169" s="3"/>
      <c r="E169" s="3"/>
      <c r="F169" s="3"/>
      <c r="G169" s="3"/>
      <c r="H169" s="3"/>
      <c r="I169" s="4"/>
      <c r="J169" s="3"/>
      <c r="K169" s="3"/>
      <c r="L169" s="3"/>
      <c r="M169" s="3"/>
      <c r="N169" s="3"/>
      <c r="O169" s="47"/>
      <c r="P169" s="3"/>
      <c r="Q169" s="3"/>
      <c r="R169" s="3"/>
      <c r="S169" s="3"/>
      <c r="T169" s="3"/>
      <c r="U169" s="47">
        <f>B169</f>
        <v>500000</v>
      </c>
    </row>
    <row r="170" spans="1:21" ht="12.75">
      <c r="A170" s="7" t="s">
        <v>3</v>
      </c>
      <c r="B170" s="2">
        <v>37500000</v>
      </c>
      <c r="C170" s="32">
        <f t="shared" si="29"/>
        <v>37500000</v>
      </c>
      <c r="D170" s="3"/>
      <c r="E170" s="3"/>
      <c r="F170" s="3"/>
      <c r="G170" s="3"/>
      <c r="H170" s="3"/>
      <c r="I170" s="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47">
        <f>B170</f>
        <v>37500000</v>
      </c>
    </row>
    <row r="171" spans="1:21" ht="12.75">
      <c r="A171" s="7" t="s">
        <v>129</v>
      </c>
      <c r="B171" s="2">
        <v>200000000</v>
      </c>
      <c r="C171" s="32">
        <f t="shared" si="29"/>
        <v>117925000</v>
      </c>
      <c r="D171" s="62"/>
      <c r="E171" s="62"/>
      <c r="F171" s="62"/>
      <c r="G171" s="70">
        <v>17925000</v>
      </c>
      <c r="H171" s="62"/>
      <c r="I171" s="70"/>
      <c r="J171" s="62"/>
      <c r="K171" s="62"/>
      <c r="L171" s="62"/>
      <c r="M171" s="62"/>
      <c r="N171" s="62"/>
      <c r="O171" s="62"/>
      <c r="P171" s="62"/>
      <c r="Q171" s="60"/>
      <c r="R171" s="60">
        <f>B171/5</f>
        <v>40000000</v>
      </c>
      <c r="S171" s="60"/>
      <c r="T171" s="60">
        <f>20000000</f>
        <v>20000000</v>
      </c>
      <c r="U171" s="47">
        <f>B171/5</f>
        <v>40000000</v>
      </c>
    </row>
    <row r="172" spans="1:21" ht="12.75">
      <c r="A172" s="8" t="s">
        <v>5</v>
      </c>
      <c r="B172" s="2">
        <v>4800000</v>
      </c>
      <c r="C172" s="32">
        <f t="shared" si="29"/>
        <v>4800000</v>
      </c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56">
        <v>4800000</v>
      </c>
    </row>
    <row r="173" spans="1:21" ht="12.75">
      <c r="A173" s="8" t="s">
        <v>6</v>
      </c>
      <c r="B173" s="73">
        <v>3000000</v>
      </c>
      <c r="C173" s="32">
        <f t="shared" si="29"/>
        <v>3000000</v>
      </c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59">
        <v>3000000</v>
      </c>
    </row>
    <row r="174" spans="1:21" ht="12.75">
      <c r="A174" s="7" t="s">
        <v>7</v>
      </c>
      <c r="B174" s="2">
        <v>5000000</v>
      </c>
      <c r="C174" s="32">
        <f t="shared" si="29"/>
        <v>5000000</v>
      </c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56">
        <v>5000000</v>
      </c>
    </row>
    <row r="175" spans="1:21" ht="12.75">
      <c r="A175" s="74" t="s">
        <v>130</v>
      </c>
      <c r="B175" s="75">
        <v>10000000</v>
      </c>
      <c r="C175" s="32">
        <f t="shared" si="29"/>
        <v>10000000</v>
      </c>
      <c r="D175" s="5"/>
      <c r="E175" s="5"/>
      <c r="F175" s="5"/>
      <c r="G175" s="5"/>
      <c r="H175" s="5"/>
      <c r="I175" s="2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76">
        <v>10000000</v>
      </c>
    </row>
    <row r="176" spans="1:21" ht="12.75">
      <c r="A176" s="8" t="s">
        <v>131</v>
      </c>
      <c r="B176" s="2"/>
      <c r="C176" s="32">
        <f t="shared" si="29"/>
        <v>0</v>
      </c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2.75">
      <c r="A177" s="9" t="s">
        <v>132</v>
      </c>
      <c r="B177" s="2">
        <v>27000000</v>
      </c>
      <c r="C177" s="32">
        <f t="shared" si="29"/>
        <v>27000000</v>
      </c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56">
        <v>27000000</v>
      </c>
    </row>
    <row r="178" spans="1:21" ht="12.75">
      <c r="A178" s="9" t="s">
        <v>133</v>
      </c>
      <c r="B178" s="2">
        <v>36000000</v>
      </c>
      <c r="C178" s="32">
        <f t="shared" si="29"/>
        <v>36000000</v>
      </c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56">
        <v>36000000</v>
      </c>
    </row>
    <row r="179" spans="1:21" ht="12.75">
      <c r="A179" s="9" t="s">
        <v>134</v>
      </c>
      <c r="B179" s="2">
        <v>30000000</v>
      </c>
      <c r="C179" s="32">
        <f t="shared" si="29"/>
        <v>30000000</v>
      </c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56">
        <v>30000000</v>
      </c>
    </row>
    <row r="180" spans="1:21" ht="12.75">
      <c r="A180" s="9" t="s">
        <v>135</v>
      </c>
      <c r="B180" s="2">
        <v>24000000</v>
      </c>
      <c r="C180" s="32">
        <f t="shared" si="29"/>
        <v>24000000</v>
      </c>
      <c r="D180" s="3"/>
      <c r="E180" s="3"/>
      <c r="F180" s="3"/>
      <c r="G180" s="3"/>
      <c r="H180" s="3"/>
      <c r="I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56">
        <v>24000000</v>
      </c>
    </row>
    <row r="181" spans="1:21" ht="12.75">
      <c r="A181" s="9" t="s">
        <v>136</v>
      </c>
      <c r="B181" s="2">
        <v>27000000</v>
      </c>
      <c r="C181" s="32">
        <f t="shared" si="29"/>
        <v>27000000</v>
      </c>
      <c r="D181" s="3"/>
      <c r="E181" s="3"/>
      <c r="F181" s="3"/>
      <c r="G181" s="3"/>
      <c r="H181" s="3"/>
      <c r="I181" s="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56">
        <v>27000000</v>
      </c>
    </row>
    <row r="182" spans="1:21" ht="12.75">
      <c r="A182" s="9" t="s">
        <v>8</v>
      </c>
      <c r="B182" s="2">
        <v>24000000</v>
      </c>
      <c r="C182" s="32">
        <f t="shared" si="29"/>
        <v>24000000</v>
      </c>
      <c r="D182" s="3"/>
      <c r="E182" s="3"/>
      <c r="F182" s="3"/>
      <c r="G182" s="3"/>
      <c r="H182" s="3"/>
      <c r="I182" s="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56">
        <v>24000000</v>
      </c>
    </row>
    <row r="183" spans="1:21" ht="12.75">
      <c r="A183" s="9" t="s">
        <v>9</v>
      </c>
      <c r="B183" s="2">
        <v>40000000</v>
      </c>
      <c r="C183" s="32">
        <f t="shared" si="29"/>
        <v>40000000</v>
      </c>
      <c r="D183" s="3"/>
      <c r="E183" s="3"/>
      <c r="F183" s="3"/>
      <c r="G183" s="3"/>
      <c r="H183" s="3"/>
      <c r="I183" s="4"/>
      <c r="J183" s="3"/>
      <c r="K183" s="47"/>
      <c r="L183" s="3"/>
      <c r="M183" s="3"/>
      <c r="N183" s="3"/>
      <c r="O183" s="3"/>
      <c r="P183" s="3"/>
      <c r="Q183" s="3"/>
      <c r="R183" s="3"/>
      <c r="S183" s="3"/>
      <c r="T183" s="3"/>
      <c r="U183" s="56">
        <v>40000000</v>
      </c>
    </row>
    <row r="184" spans="1:21" ht="12.75">
      <c r="A184" s="9" t="s">
        <v>10</v>
      </c>
      <c r="B184" s="2">
        <v>2000000</v>
      </c>
      <c r="C184" s="32">
        <f t="shared" si="29"/>
        <v>2000000</v>
      </c>
      <c r="D184" s="3"/>
      <c r="E184" s="3"/>
      <c r="F184" s="3"/>
      <c r="G184" s="3"/>
      <c r="H184" s="3"/>
      <c r="I184" s="4"/>
      <c r="J184" s="3"/>
      <c r="K184" s="77"/>
      <c r="L184" s="78"/>
      <c r="M184" s="78"/>
      <c r="N184" s="78"/>
      <c r="O184" s="3"/>
      <c r="P184" s="3"/>
      <c r="Q184" s="3"/>
      <c r="R184" s="3"/>
      <c r="S184" s="3"/>
      <c r="T184" s="3"/>
      <c r="U184" s="56">
        <v>2000000</v>
      </c>
    </row>
    <row r="185" spans="1:21" ht="12.75">
      <c r="A185" s="40" t="s">
        <v>137</v>
      </c>
      <c r="B185" s="73">
        <f>60000000+70000000</f>
        <v>130000000</v>
      </c>
      <c r="C185" s="32">
        <f t="shared" si="29"/>
        <v>52000000</v>
      </c>
      <c r="D185" s="3"/>
      <c r="E185" s="3"/>
      <c r="F185" s="3"/>
      <c r="G185" s="3"/>
      <c r="H185" s="3"/>
      <c r="I185" s="4"/>
      <c r="J185" s="3"/>
      <c r="K185" s="3"/>
      <c r="L185" s="3"/>
      <c r="M185" s="3"/>
      <c r="N185" s="3"/>
      <c r="O185" s="3"/>
      <c r="P185" s="3"/>
      <c r="Q185" s="60"/>
      <c r="R185" s="60">
        <f>B185/5</f>
        <v>26000000</v>
      </c>
      <c r="S185" s="60"/>
      <c r="T185" s="60"/>
      <c r="U185" s="60">
        <f>B185/5</f>
        <v>26000000</v>
      </c>
    </row>
    <row r="186" spans="1:21" ht="12.75">
      <c r="A186" s="63" t="s">
        <v>138</v>
      </c>
      <c r="B186" s="15">
        <f>SUM(B169:B185)</f>
        <v>600800000</v>
      </c>
      <c r="C186" s="15">
        <f t="shared" si="29"/>
        <v>440725000</v>
      </c>
      <c r="D186" s="15">
        <f aca="true" t="shared" si="30" ref="D186:U186">SUM(D169:D185)</f>
        <v>0</v>
      </c>
      <c r="E186" s="15">
        <f t="shared" si="30"/>
        <v>0</v>
      </c>
      <c r="F186" s="15">
        <f t="shared" si="30"/>
        <v>0</v>
      </c>
      <c r="G186" s="15">
        <f t="shared" si="30"/>
        <v>17925000</v>
      </c>
      <c r="H186" s="15">
        <f t="shared" si="30"/>
        <v>0</v>
      </c>
      <c r="I186" s="15">
        <f t="shared" si="30"/>
        <v>0</v>
      </c>
      <c r="J186" s="15">
        <f t="shared" si="30"/>
        <v>0</v>
      </c>
      <c r="K186" s="15">
        <f t="shared" si="30"/>
        <v>0</v>
      </c>
      <c r="L186" s="15">
        <f t="shared" si="30"/>
        <v>0</v>
      </c>
      <c r="M186" s="15">
        <f t="shared" si="30"/>
        <v>0</v>
      </c>
      <c r="N186" s="15">
        <f t="shared" si="30"/>
        <v>0</v>
      </c>
      <c r="O186" s="15">
        <f t="shared" si="30"/>
        <v>0</v>
      </c>
      <c r="P186" s="15">
        <f t="shared" si="30"/>
        <v>0</v>
      </c>
      <c r="Q186" s="15">
        <f t="shared" si="30"/>
        <v>0</v>
      </c>
      <c r="R186" s="15">
        <f t="shared" si="30"/>
        <v>66000000</v>
      </c>
      <c r="S186" s="15">
        <f t="shared" si="30"/>
        <v>0</v>
      </c>
      <c r="T186" s="15">
        <f t="shared" si="30"/>
        <v>20000000</v>
      </c>
      <c r="U186" s="15">
        <f t="shared" si="30"/>
        <v>336800000</v>
      </c>
    </row>
    <row r="187" spans="1:21" ht="12.75">
      <c r="A187" s="79" t="s">
        <v>139</v>
      </c>
      <c r="B187" s="18">
        <f>B138+B166+B186</f>
        <v>2434900000</v>
      </c>
      <c r="C187" s="18">
        <f>SUM(D187:U187)</f>
        <v>2168175000</v>
      </c>
      <c r="D187" s="18">
        <f aca="true" t="shared" si="31" ref="D187:U187">D138+D166+D186</f>
        <v>0</v>
      </c>
      <c r="E187" s="18">
        <f>E138+E166+E186</f>
        <v>55000000</v>
      </c>
      <c r="F187" s="18">
        <f t="shared" si="31"/>
        <v>0</v>
      </c>
      <c r="G187" s="18">
        <f t="shared" si="31"/>
        <v>17925000</v>
      </c>
      <c r="H187" s="18">
        <f t="shared" si="31"/>
        <v>30000000</v>
      </c>
      <c r="I187" s="18">
        <f>I138+I166+I186</f>
        <v>0</v>
      </c>
      <c r="J187" s="18">
        <f t="shared" si="31"/>
        <v>0</v>
      </c>
      <c r="K187" s="18">
        <f t="shared" si="31"/>
        <v>170000000</v>
      </c>
      <c r="L187" s="18">
        <f t="shared" si="31"/>
        <v>116037500</v>
      </c>
      <c r="M187" s="18">
        <f t="shared" si="31"/>
        <v>116037500</v>
      </c>
      <c r="N187" s="18">
        <f t="shared" si="31"/>
        <v>30000000</v>
      </c>
      <c r="O187" s="18">
        <f t="shared" si="31"/>
        <v>623400000</v>
      </c>
      <c r="P187" s="18">
        <f t="shared" si="31"/>
        <v>0</v>
      </c>
      <c r="Q187" s="18">
        <f t="shared" si="31"/>
        <v>100000000</v>
      </c>
      <c r="R187" s="18">
        <f t="shared" si="31"/>
        <v>182037500</v>
      </c>
      <c r="S187" s="18">
        <f t="shared" si="31"/>
        <v>116037500</v>
      </c>
      <c r="T187" s="18">
        <f t="shared" si="31"/>
        <v>50000000</v>
      </c>
      <c r="U187" s="18">
        <f t="shared" si="31"/>
        <v>561700000</v>
      </c>
    </row>
    <row r="188" spans="1:21" ht="12.75">
      <c r="A188" s="20" t="s">
        <v>140</v>
      </c>
      <c r="B188" s="21">
        <f>B123+B187</f>
        <v>4124850000</v>
      </c>
      <c r="C188" s="21">
        <f>SUM(D188:U188)</f>
        <v>3942125000.047619</v>
      </c>
      <c r="D188" s="20"/>
      <c r="E188" s="21">
        <f>E123+E187</f>
        <v>115000000</v>
      </c>
      <c r="F188" s="20"/>
      <c r="G188" s="80">
        <f>G123+G187</f>
        <v>67925000</v>
      </c>
      <c r="H188" s="21">
        <f>H123+H187</f>
        <v>30000000</v>
      </c>
      <c r="I188" s="21">
        <f>I123+I187</f>
        <v>714621428.6190476</v>
      </c>
      <c r="J188" s="20"/>
      <c r="K188" s="80">
        <f>K123+K187</f>
        <v>220000000</v>
      </c>
      <c r="L188" s="80">
        <f>L123+L187</f>
        <v>116037500</v>
      </c>
      <c r="M188" s="80">
        <f>M123+M187</f>
        <v>216037500</v>
      </c>
      <c r="N188" s="80">
        <f>N123+N187</f>
        <v>30000000</v>
      </c>
      <c r="O188" s="80">
        <f>O123+O187</f>
        <v>1099700000</v>
      </c>
      <c r="P188" s="20"/>
      <c r="Q188" s="80">
        <f>Q123+Q187</f>
        <v>100000000</v>
      </c>
      <c r="R188" s="80">
        <f>R123+R187</f>
        <v>182037500</v>
      </c>
      <c r="S188" s="80">
        <f>S123+S187</f>
        <v>191037500</v>
      </c>
      <c r="T188" s="80">
        <f>T123+T187</f>
        <v>50000000</v>
      </c>
      <c r="U188" s="80">
        <f>U123+U187</f>
        <v>809728571.4285715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sutanto</dc:creator>
  <cp:keywords/>
  <dc:description/>
  <cp:lastModifiedBy>sutanto</cp:lastModifiedBy>
  <dcterms:created xsi:type="dcterms:W3CDTF">2010-08-08T08:26:04Z</dcterms:created>
  <dcterms:modified xsi:type="dcterms:W3CDTF">2010-08-08T08:27:23Z</dcterms:modified>
  <cp:category/>
  <cp:version/>
  <cp:contentType/>
  <cp:contentStatus/>
</cp:coreProperties>
</file>